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72" windowWidth="16188" windowHeight="6348" firstSheet="1" activeTab="1"/>
  </bookViews>
  <sheets>
    <sheet name="Requested Info Log" sheetId="1" state="hidden" r:id="rId1"/>
    <sheet name="Dashboard" sheetId="2" r:id="rId2"/>
    <sheet name="Incidents-Injuries" sheetId="3" r:id="rId3"/>
    <sheet name="Security Calls" sheetId="4" r:id="rId4"/>
    <sheet name="NCI - 1-1s" sheetId="5" r:id="rId5"/>
  </sheets>
  <definedNames>
    <definedName name="_xlnm._FilterDatabase" localSheetId="0" hidden="1">'Requested Info Log'!$A$1:$A$28</definedName>
    <definedName name="_xlnm.Print_Area" localSheetId="1">'Dashboard'!$A$1:$AJ$38</definedName>
    <definedName name="_xlnm.Print_Area" localSheetId="2">'Incidents-Injuries'!$D$1:$P$53</definedName>
    <definedName name="_xlnm.Print_Area" localSheetId="4">'NCI - 1-1s'!$F$1:$O$41</definedName>
    <definedName name="_xlnm.Print_Area" localSheetId="0">'Requested Info Log'!$A$1:$F$28</definedName>
    <definedName name="_xlnm.Print_Area" localSheetId="3">'Security Calls'!$F$1:$P$52</definedName>
    <definedName name="_xlnm.Print_Titles" localSheetId="1">'Dashboard'!$4:$5</definedName>
    <definedName name="_xlnm.Print_Titles" localSheetId="0">'Requested Info Log'!$1:$1</definedName>
  </definedNames>
  <calcPr fullCalcOnLoad="1"/>
</workbook>
</file>

<file path=xl/sharedStrings.xml><?xml version="1.0" encoding="utf-8"?>
<sst xmlns="http://schemas.openxmlformats.org/spreadsheetml/2006/main" count="331" uniqueCount="214">
  <si>
    <t>Month</t>
  </si>
  <si>
    <t>1:1's (Hrs)</t>
  </si>
  <si>
    <t>Code Greens (Quarterly)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</si>
  <si>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</si>
  <si>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</si>
  <si>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</si>
  <si>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</si>
  <si>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</si>
  <si>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</si>
  <si>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</si>
  <si>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</si>
  <si>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</si>
  <si>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</si>
  <si>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</si>
  <si>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</si>
  <si>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YR END</t>
  </si>
  <si>
    <t>Misses FY11</t>
  </si>
  <si>
    <t>1st Quarter</t>
  </si>
  <si>
    <t>2nd Quarter</t>
  </si>
  <si>
    <t>3rd Quarter</t>
  </si>
  <si>
    <t>4th Quarter</t>
  </si>
  <si>
    <t>0 – No injury, No touch, Verbal only</t>
  </si>
  <si>
    <t>1 – Physical Contact, No injury: Body fluid, No increased risk (spit or splash)</t>
  </si>
  <si>
    <t>2 – Open area, Scratches, Superficial bites: No Medical Care, 0-7 days for care, Mild soreness</t>
  </si>
  <si>
    <t>3 – Musculo/skeletal, Strain/Contusion: Light duty, BBP exposure follow-up, 7-14 days for care</t>
  </si>
  <si>
    <t>4 – Medical care required/Modified work: Concussion, Fx, &gt;14 days medical care (PT, Chiro)</t>
  </si>
  <si>
    <t>5 – Off work: Medical care, Surgery</t>
  </si>
  <si>
    <t xml:space="preserve">14
</t>
  </si>
  <si>
    <t xml:space="preserve">23
</t>
  </si>
  <si>
    <t>ETC Observation (Quarterly)</t>
  </si>
  <si>
    <t>Behavioral Security Assist Calls (Qtrly)</t>
  </si>
  <si>
    <r>
      <t xml:space="preserve">Security Assist Calls (Qtrly) </t>
    </r>
    <r>
      <rPr>
        <b/>
        <sz val="10"/>
        <color indexed="8"/>
        <rFont val="Calibri"/>
        <family val="2"/>
      </rPr>
      <t>(Not incl. ETC)</t>
    </r>
  </si>
  <si>
    <r>
      <t xml:space="preserve">7
</t>
    </r>
    <r>
      <rPr>
        <sz val="8"/>
        <color indexed="8"/>
        <rFont val="Calibri"/>
        <family val="2"/>
      </rPr>
      <t>R5-0 incidents
R4-0 incidents
R3-0 incidents
R2-3 incidents
R1-4 incidents</t>
    </r>
  </si>
  <si>
    <t>St. Cloud Hospital Aggressive Incidents Dashboard</t>
  </si>
  <si>
    <t>Assaults/Aggressive Incidents</t>
  </si>
  <si>
    <r>
      <t xml:space="preserve">Security Assist Calls </t>
    </r>
    <r>
      <rPr>
        <b/>
        <sz val="10"/>
        <color indexed="8"/>
        <rFont val="Calibri"/>
        <family val="2"/>
      </rPr>
      <t>(Not incl. ETC)</t>
    </r>
  </si>
  <si>
    <t>Code Greens</t>
  </si>
  <si>
    <t>Behavioral Security Assist Calls</t>
  </si>
  <si>
    <t>July FY13</t>
  </si>
  <si>
    <t>Sept FY13</t>
  </si>
  <si>
    <t>Oct FY13</t>
  </si>
  <si>
    <t>Nov FY13</t>
  </si>
  <si>
    <t>Dec FY13</t>
  </si>
  <si>
    <t>Jan FY13</t>
  </si>
  <si>
    <t>Feb FY13</t>
  </si>
  <si>
    <t>Mar FY13</t>
  </si>
  <si>
    <t>Apr FY13</t>
  </si>
  <si>
    <t>Aug FY13</t>
  </si>
  <si>
    <t>May FY13</t>
  </si>
  <si>
    <t>FY14</t>
  </si>
  <si>
    <t>Date</t>
  </si>
  <si>
    <t>Location (if applicable)</t>
  </si>
  <si>
    <t>Requesting Party/Organization/Audience</t>
  </si>
  <si>
    <t>Objectives/Information Requested/Sent</t>
  </si>
  <si>
    <t>Fiscal Year</t>
  </si>
  <si>
    <t>NA</t>
  </si>
  <si>
    <t>Emmons, Rosie
remmons@healtheast.org
(Rose is in the quality dept)</t>
  </si>
  <si>
    <t>*FMEA Flowcharts including process failures (4)
*Gap Analysis</t>
  </si>
  <si>
    <t>Lesley Wilson, RN, BSN
Patient Safety/Employee Health Specialist/Trauma Coordinator
CentraCare Health - Monticello
wilsonL@centracare.com</t>
  </si>
  <si>
    <t>*Two gap analysis documents</t>
  </si>
  <si>
    <t>FY13</t>
  </si>
  <si>
    <t xml:space="preserve">Sharyn Mantel, SPHR
Director, Employee Health and Absence Mgmt.
Fairview Health Services
smantel1@fairview.org </t>
  </si>
  <si>
    <t>*Full gap analysis</t>
  </si>
  <si>
    <t>*3 zero tolerance articles published in England</t>
  </si>
  <si>
    <t>Gorecki Center College of St. Benedict, 
St. Joseph MN</t>
  </si>
  <si>
    <t>*Incorporate information, tools, and resources into their daily practices from CCHS's multifaceted response toa  changing health care environment.
*Implement skills and tools that will decrease or de-escalate incidents in their work environment
*Describe a facility's response to planning for an active threat situation
*State the business case and return on investment for addressing behaviorally challenging situations and patients in order to increase safety
*Understand regulatory and compliace directives</t>
  </si>
  <si>
    <t>Innovative Approaches to the Management of Aggressive Behaviors in Health Care Symposium
Audience: Healthcare administrators, executives, board members, nursing leaders, social workers, law enforcement, other healthcare professionals and community partners</t>
  </si>
  <si>
    <t>Joy Plamann's Office</t>
  </si>
  <si>
    <t>CentraCare Health's work on mitigating the risks of aggressive patients in the healthcare setting</t>
  </si>
  <si>
    <t xml:space="preserve">Brad Schrade, Star Tribune Phone Interview w/Joy Plamann
</t>
  </si>
  <si>
    <t xml:space="preserve">Brad Schrade, Star Tribune 2nd Phone Interview w/Joy Plamann and Jeanine Nistler
</t>
  </si>
  <si>
    <t>Requested of</t>
  </si>
  <si>
    <t>Joy Plamann</t>
  </si>
  <si>
    <t>Alice Frechette</t>
  </si>
  <si>
    <t>Dr. Terry Pladson. Paul Harris</t>
  </si>
  <si>
    <r>
      <rPr>
        <sz val="12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5-0 incidents
R4-3 incidents
R3-0 incidents
R2-2 incidents
R1-1 incidents
R0-1 incident  </t>
    </r>
    <r>
      <rPr>
        <sz val="11"/>
        <color theme="1"/>
        <rFont val="Calibri"/>
        <family val="2"/>
      </rPr>
      <t xml:space="preserve"> </t>
    </r>
  </si>
  <si>
    <r>
      <rPr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</t>
    </r>
    <r>
      <rPr>
        <sz val="8"/>
        <color indexed="8"/>
        <rFont val="Calibri"/>
        <family val="2"/>
      </rPr>
      <t xml:space="preserve">
R</t>
    </r>
    <r>
      <rPr>
        <sz val="8"/>
        <color indexed="8"/>
        <rFont val="Calibri"/>
        <family val="2"/>
      </rPr>
      <t>4-0 incidents
R3-0 incidents
R2-3 incidents
R1-2 incidents</t>
    </r>
  </si>
  <si>
    <r>
      <rPr>
        <sz val="12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
R4-2 incidents
R3-2 incidents
R2-4 incidents
R1-5 incidents</t>
    </r>
  </si>
  <si>
    <r>
      <rPr>
        <sz val="12"/>
        <color indexed="8"/>
        <rFont val="Calibri"/>
        <family val="2"/>
      </rPr>
      <t>13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</t>
    </r>
    <r>
      <rPr>
        <sz val="8"/>
        <color indexed="8"/>
        <rFont val="Calibri"/>
        <family val="2"/>
      </rPr>
      <t>5-0 incidents
R4-2 incidents
R3-0 incidents
R2-4 incidents
R1-7 incidents</t>
    </r>
  </si>
  <si>
    <r>
      <rPr>
        <sz val="12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R2-4 incidents
R1-10 incidents</t>
    </r>
  </si>
  <si>
    <r>
      <rPr>
        <sz val="12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R2-3 incidents
R1-2 incidents</t>
    </r>
  </si>
  <si>
    <r>
      <rPr>
        <sz val="12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R5-2 incidents
R4-1 incidents
R3-1 incidents
R2-13 incidents
R1-8 incidents</t>
    </r>
  </si>
  <si>
    <r>
      <rPr>
        <sz val="12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R2-3 incidents
R1-5 incidents</t>
    </r>
  </si>
  <si>
    <r>
      <rPr>
        <sz val="12"/>
        <color indexed="8"/>
        <rFont val="Calibri"/>
        <family val="2"/>
      </rPr>
      <t>18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R5-1 incidents
R4-2 incidents
R3-0 incidents
R2-11 incidents
R1-4 incidents</t>
    </r>
  </si>
  <si>
    <r>
      <rPr>
        <sz val="12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R2-5 incidents
R1-1 incidents
R0-3 incidents</t>
    </r>
  </si>
  <si>
    <r>
      <rPr>
        <sz val="12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R2-7 incidents
R1-6 incidents</t>
    </r>
  </si>
  <si>
    <r>
      <rPr>
        <sz val="12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R2-6 incidents
R1-5 incidents</t>
    </r>
  </si>
  <si>
    <r>
      <rPr>
        <sz val="12"/>
        <color indexed="8"/>
        <rFont val="Calibri"/>
        <family val="2"/>
      </rPr>
      <t>22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R3-1 incidents
R2-9 incidents
R1-10 incidents
R0-1 incidents</t>
    </r>
  </si>
  <si>
    <r>
      <rPr>
        <sz val="12"/>
        <color indexed="8"/>
        <rFont val="Calibri"/>
        <family val="2"/>
      </rPr>
      <t>21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R4-1 incidents
R3-0 incidents
R2-5 incidents
R1-5 incidents
R0-10 incidents</t>
    </r>
  </si>
  <si>
    <r>
      <rPr>
        <sz val="12"/>
        <color indexed="8"/>
        <rFont val="Calibri"/>
        <family val="2"/>
      </rPr>
      <t>30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R5-1 incidents
R4-1 incidents
R3-4 incidents
R2-9 incidents
R1-7 incidents
R0-8 incidents</t>
    </r>
  </si>
  <si>
    <r>
      <rPr>
        <sz val="12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R5-0 incidents
R4-0 incidents
R3-0 incidents
R2-3 incidents
R1-2 incidents</t>
    </r>
  </si>
  <si>
    <t>Joy Plamann and James Gulbranson</t>
  </si>
  <si>
    <t>Breezy Point</t>
  </si>
  <si>
    <t>MN Perinatal Organization (MPO)</t>
  </si>
  <si>
    <t>*State the rationale for the return on investment for preventing aggressive situations in the workplace
*List  three strategies used by CentraCare Health to reduce the risk of aggressive situations in the workplace
*Implement skills and tools to decrease or de-escalate incidents in the work environment</t>
  </si>
  <si>
    <t>FY11</t>
  </si>
  <si>
    <t>FY12</t>
  </si>
  <si>
    <t>Minnesota Physician Publishing, Inc. (MPP) - Donna Ahrens, Senior Editor</t>
  </si>
  <si>
    <t>Article on CentraCare Health's new approach to managing aggressive behavior events in the November/December 2013 issue.</t>
  </si>
  <si>
    <t>Jeanine Nistler/Joy Plamann/Dr. Holly Peterson</t>
  </si>
  <si>
    <t>Bethany Tollefson, Nursing Faculty College of St. Benedict and St. John's University</t>
  </si>
  <si>
    <t>Committee work regarding aggressive behavior, policy/processes and evidence.   Sent dashboard and graphed data.</t>
  </si>
  <si>
    <t>Misses FY13</t>
  </si>
  <si>
    <t>Actual FY13</t>
  </si>
  <si>
    <t>Misses FY12</t>
  </si>
  <si>
    <t>Actual FY12</t>
  </si>
  <si>
    <t>Actual FY11</t>
  </si>
  <si>
    <t>% of Injury/ Patient Days</t>
  </si>
  <si>
    <t>% of Injury/ Discharges</t>
  </si>
  <si>
    <t>NCI Training
% of initials completed</t>
  </si>
  <si>
    <t>Actual FY14</t>
  </si>
  <si>
    <t>Misses FY14</t>
  </si>
  <si>
    <t>n=2219</t>
  </si>
  <si>
    <t>72%
n=2219</t>
  </si>
  <si>
    <t>n=2364</t>
  </si>
  <si>
    <t>Joy Plamann, Jeanine Nistler</t>
  </si>
  <si>
    <t>Star and Tribune, Jeremy Olson</t>
  </si>
  <si>
    <t>SCH initiatives related to aggressive violence in the workplace; article published 11/21/13</t>
  </si>
  <si>
    <t>MN Hospital Association</t>
  </si>
  <si>
    <t>FY14 Qtr 1</t>
  </si>
  <si>
    <t>Joy Plamann
Jeanine Nistler</t>
  </si>
  <si>
    <t>WJON Radio Station</t>
  </si>
  <si>
    <t>SCH initiatives related to aggressive violence in the workplace; aired 11/21/13</t>
  </si>
  <si>
    <t>Policy and advocacy for workplace violence presentation on 12/6/13.</t>
  </si>
  <si>
    <t>6 (0942, 1323, 1210, 0930, 0017, 1011)</t>
  </si>
  <si>
    <t>2 (0500, 0159)</t>
  </si>
  <si>
    <t>6 (1810, 1522, 05015, 1000, 0951, 2211)</t>
  </si>
  <si>
    <t>Not yet avail.</t>
  </si>
  <si>
    <t>Not yet avail</t>
  </si>
  <si>
    <t>83.2% 
2491/2995</t>
  </si>
  <si>
    <t>n=2577</t>
  </si>
  <si>
    <t>87.17%
2680/3095</t>
  </si>
  <si>
    <t>86.67%
2756/3130</t>
  </si>
  <si>
    <r>
      <t xml:space="preserve">         13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</si>
  <si>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16</t>
    </r>
    <r>
      <rPr>
        <sz val="8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</si>
  <si>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21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10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7 incidents
</t>
    </r>
    <r>
      <rPr>
        <b/>
        <sz val="9"/>
        <color indexed="8"/>
        <rFont val="Calibri"/>
        <family val="2"/>
      </rPr>
      <t>4:</t>
    </r>
    <r>
      <rPr>
        <sz val="9"/>
        <color indexed="8"/>
        <rFont val="Calibri"/>
        <family val="2"/>
      </rPr>
      <t xml:space="preserve">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</si>
  <si>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11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 incident      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2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</si>
  <si>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20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10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9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incidents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1 Incident</t>
    </r>
  </si>
  <si>
    <r>
      <t xml:space="preserve">          27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7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13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1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</si>
  <si>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t>FY11-FY13 Aggression Severity Rating</t>
  </si>
  <si>
    <t>FY14 Aggression to Employee Severity Rating:</t>
  </si>
  <si>
    <t>FY14 Patient Contributing Factors:</t>
  </si>
  <si>
    <t>1 - Near miss; verbal/swearing; verbal/threats</t>
  </si>
  <si>
    <t>2- Physical touch, no injury, spit/splash, no increased risk</t>
  </si>
  <si>
    <t>3- Minor lacerations, scratches, superficial bites, mild soreness</t>
  </si>
  <si>
    <t>4- Medical care optional, musculo/skeletal, straint/contusion</t>
  </si>
  <si>
    <t>5- Medical care required, modified duty, off work</t>
  </si>
  <si>
    <t>A.  Cognitive Impairment</t>
  </si>
  <si>
    <t>B. Alcohol/Drug or Nicotine Withdrawal</t>
  </si>
  <si>
    <t>C. Active Suicidal Thinking/Threats</t>
  </si>
  <si>
    <t>D. Psychosis</t>
  </si>
  <si>
    <t>E. Uncontrolled Anger</t>
  </si>
  <si>
    <t>Rate of Injury/Employee</t>
  </si>
  <si>
    <r>
      <t xml:space="preserve">          14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</si>
  <si>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t>MOLN/Penny Beattie</t>
  </si>
  <si>
    <t>St. Cloud Hospital</t>
  </si>
  <si>
    <t>MOLN</t>
  </si>
  <si>
    <t>Mitigating the risk of aggressive and violent behaviors in the healthcare setting</t>
  </si>
  <si>
    <t>Aggressive Behaviors in the Healthcare setting to prep for FMEA on aggressive behaviors at Fairview</t>
  </si>
  <si>
    <t>Deb Topham, Senior Quality Consultant, Fairview</t>
  </si>
  <si>
    <t>Joy Plamann, Paul Schoenberg</t>
  </si>
  <si>
    <t>HCMC</t>
  </si>
  <si>
    <t>Hennepin County Medical Center (HCMC)</t>
  </si>
  <si>
    <t xml:space="preserve">Presented on SCH UTPs, FYI flags, BPA and the “swirly” magnet as modes of communication to alert others that the potential of violence may be present.  </t>
  </si>
  <si>
    <t>3 (1010, 0150, 1619)</t>
  </si>
  <si>
    <t>6 (1802, 0922, 0810, 1745, 0511, 0333)</t>
  </si>
  <si>
    <t>3 (0159, 0549, 0739)</t>
  </si>
  <si>
    <t>Injury/Patient Days</t>
  </si>
  <si>
    <t>Rate of injury/1000 employees</t>
  </si>
  <si>
    <t>Injury/ Discharges</t>
  </si>
  <si>
    <t>Nights (2300-0700)</t>
  </si>
  <si>
    <t>Evenings (1500-2300)</t>
  </si>
  <si>
    <t>Days (0700-1500)</t>
  </si>
  <si>
    <t>FY14 Qtr 2</t>
  </si>
  <si>
    <t>June FY13</t>
  </si>
  <si>
    <t>July FY14</t>
  </si>
  <si>
    <t>Aug FY14</t>
  </si>
  <si>
    <t>Sept FY14</t>
  </si>
  <si>
    <t>Oct FY14</t>
  </si>
  <si>
    <t>Dec FY14</t>
  </si>
  <si>
    <t>Jan FY14</t>
  </si>
  <si>
    <t>Feb FY14</t>
  </si>
  <si>
    <t>Mar FY14</t>
  </si>
  <si>
    <t>Apr FY14</t>
  </si>
  <si>
    <t>Nov FY14</t>
  </si>
  <si>
    <t>FYTD14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</si>
  <si>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</si>
  <si>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</si>
  <si>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</si>
  <si>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</si>
  <si>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</si>
  <si>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</si>
  <si>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</si>
  <si>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</si>
  <si>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</si>
  <si>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</si>
  <si>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</si>
  <si>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ETC Observation</t>
  </si>
  <si>
    <t>FY12-Q1</t>
  </si>
  <si>
    <t>FY12-Q2</t>
  </si>
  <si>
    <t>FY12-Q3</t>
  </si>
  <si>
    <t>FY12-Q4</t>
  </si>
  <si>
    <t>FY13-Q1</t>
  </si>
  <si>
    <t>FY13-Q2</t>
  </si>
  <si>
    <t>FY13-Q3</t>
  </si>
  <si>
    <t>FY13-Q4</t>
  </si>
  <si>
    <t>FY14-Q1</t>
  </si>
  <si>
    <t>FY14-Q2</t>
  </si>
  <si>
    <t>FY14-Q3</t>
  </si>
  <si>
    <t>FY14 Qtr 3</t>
  </si>
  <si>
    <t>158 (Security)
148 (ETC)</t>
  </si>
  <si>
    <t>Updated: 5/5/14</t>
  </si>
  <si>
    <r>
      <t xml:space="preserve">          11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1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4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0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0 Incidents</t>
    </r>
  </si>
  <si>
    <r>
      <t xml:space="preserve">          30
</t>
    </r>
    <r>
      <rPr>
        <b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: 5 incidents
</t>
    </r>
    <r>
      <rPr>
        <b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: 17 incidents
</t>
    </r>
    <r>
      <rPr>
        <b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: 6 incidents
</t>
    </r>
    <r>
      <rPr>
        <b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: 1 incident
</t>
    </r>
    <r>
      <rPr>
        <b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>: 1 Incidents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</si>
</sst>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2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7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8.5"/>
      <color indexed="8"/>
      <name val="Calibri"/>
      <family val="0"/>
    </font>
    <font>
      <sz val="7.1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28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C92"/>
        <bgColor indexed="64"/>
      </patternFill>
    </fill>
    <fill>
      <patternFill patternType="solid">
        <fgColor rgb="FFFDA9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FE86"/>
        <bgColor indexed="64"/>
      </patternFill>
    </fill>
    <fill>
      <patternFill patternType="solid">
        <fgColor rgb="FFED8FD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 style="thin"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 style="thick"/>
      <right>
        <color indexed="63"/>
      </right>
      <top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ck"/>
      <top style="medium"/>
      <bottom style="medium"/>
    </border>
    <border>
      <left/>
      <right style="thick"/>
      <top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60" fillId="0" borderId="0" xfId="0" applyFont="1" applyAlignment="1">
      <alignment/>
    </xf>
    <xf numFmtId="1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1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17" fontId="0" fillId="0" borderId="11" xfId="0" applyNumberFormat="1" applyBorder="1" applyAlignment="1">
      <alignment vertical="top"/>
    </xf>
    <xf numFmtId="0" fontId="58" fillId="6" borderId="13" xfId="0" applyFont="1" applyFill="1" applyBorder="1" applyAlignment="1">
      <alignment horizontal="center" wrapText="1"/>
    </xf>
    <xf numFmtId="0" fontId="58" fillId="6" borderId="14" xfId="0" applyFont="1" applyFill="1" applyBorder="1" applyAlignment="1">
      <alignment horizontal="center" wrapText="1"/>
    </xf>
    <xf numFmtId="0" fontId="58" fillId="6" borderId="10" xfId="0" applyFont="1" applyFill="1" applyBorder="1" applyAlignment="1">
      <alignment horizontal="center" wrapText="1"/>
    </xf>
    <xf numFmtId="0" fontId="62" fillId="34" borderId="15" xfId="0" applyFont="1" applyFill="1" applyBorder="1" applyAlignment="1">
      <alignment horizontal="center"/>
    </xf>
    <xf numFmtId="0" fontId="62" fillId="34" borderId="16" xfId="0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/>
    </xf>
    <xf numFmtId="0" fontId="62" fillId="6" borderId="15" xfId="0" applyFont="1" applyFill="1" applyBorder="1" applyAlignment="1">
      <alignment horizontal="center"/>
    </xf>
    <xf numFmtId="0" fontId="62" fillId="6" borderId="16" xfId="0" applyFont="1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58" fillId="7" borderId="19" xfId="0" applyFont="1" applyFill="1" applyBorder="1" applyAlignment="1">
      <alignment horizontal="center"/>
    </xf>
    <xf numFmtId="0" fontId="58" fillId="7" borderId="20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17" fontId="0" fillId="0" borderId="10" xfId="0" applyNumberFormat="1" applyBorder="1" applyAlignment="1">
      <alignment vertical="top"/>
    </xf>
    <xf numFmtId="0" fontId="0" fillId="6" borderId="14" xfId="0" applyFill="1" applyBorder="1" applyAlignment="1">
      <alignment horizontal="center" vertical="top" wrapText="1"/>
    </xf>
    <xf numFmtId="2" fontId="62" fillId="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6" borderId="22" xfId="0" applyFill="1" applyBorder="1" applyAlignment="1">
      <alignment horizontal="center" wrapText="1"/>
    </xf>
    <xf numFmtId="0" fontId="0" fillId="6" borderId="23" xfId="0" applyFill="1" applyBorder="1" applyAlignment="1">
      <alignment horizontal="center" vertical="top" wrapText="1"/>
    </xf>
    <xf numFmtId="0" fontId="58" fillId="35" borderId="24" xfId="0" applyFont="1" applyFill="1" applyBorder="1" applyAlignment="1">
      <alignment horizontal="center"/>
    </xf>
    <xf numFmtId="0" fontId="62" fillId="35" borderId="25" xfId="0" applyFont="1" applyFill="1" applyBorder="1" applyAlignment="1">
      <alignment horizontal="center"/>
    </xf>
    <xf numFmtId="17" fontId="0" fillId="0" borderId="12" xfId="0" applyNumberFormat="1" applyBorder="1" applyAlignment="1">
      <alignment vertical="top"/>
    </xf>
    <xf numFmtId="0" fontId="58" fillId="36" borderId="24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0" fontId="62" fillId="36" borderId="26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62" fillId="4" borderId="23" xfId="0" applyFont="1" applyFill="1" applyBorder="1" applyAlignment="1">
      <alignment vertical="center" wrapText="1"/>
    </xf>
    <xf numFmtId="0" fontId="62" fillId="35" borderId="23" xfId="0" applyFont="1" applyFill="1" applyBorder="1" applyAlignment="1">
      <alignment vertical="center" wrapText="1"/>
    </xf>
    <xf numFmtId="0" fontId="62" fillId="36" borderId="23" xfId="0" applyFont="1" applyFill="1" applyBorder="1" applyAlignment="1">
      <alignment vertical="center" wrapText="1"/>
    </xf>
    <xf numFmtId="17" fontId="63" fillId="0" borderId="14" xfId="0" applyNumberFormat="1" applyFont="1" applyBorder="1" applyAlignment="1">
      <alignment horizontal="right"/>
    </xf>
    <xf numFmtId="17" fontId="63" fillId="0" borderId="14" xfId="0" applyNumberFormat="1" applyFont="1" applyFill="1" applyBorder="1" applyAlignment="1">
      <alignment horizontal="right"/>
    </xf>
    <xf numFmtId="0" fontId="62" fillId="6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2" fontId="58" fillId="3" borderId="27" xfId="0" applyNumberFormat="1" applyFont="1" applyFill="1" applyBorder="1" applyAlignment="1">
      <alignment horizontal="center" wrapText="1"/>
    </xf>
    <xf numFmtId="2" fontId="58" fillId="3" borderId="14" xfId="0" applyNumberFormat="1" applyFont="1" applyFill="1" applyBorder="1" applyAlignment="1">
      <alignment horizontal="center" wrapText="1"/>
    </xf>
    <xf numFmtId="2" fontId="58" fillId="3" borderId="10" xfId="0" applyNumberFormat="1" applyFont="1" applyFill="1" applyBorder="1" applyAlignment="1">
      <alignment horizontal="center" wrapText="1"/>
    </xf>
    <xf numFmtId="2" fontId="58" fillId="3" borderId="28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left" vertical="top"/>
    </xf>
    <xf numFmtId="14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58" fillId="16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 vertical="top" wrapText="1"/>
    </xf>
    <xf numFmtId="2" fontId="61" fillId="3" borderId="27" xfId="0" applyNumberFormat="1" applyFont="1" applyFill="1" applyBorder="1" applyAlignment="1">
      <alignment horizontal="center" vertical="top"/>
    </xf>
    <xf numFmtId="2" fontId="61" fillId="3" borderId="14" xfId="0" applyNumberFormat="1" applyFont="1" applyFill="1" applyBorder="1" applyAlignment="1">
      <alignment horizontal="center" vertical="top"/>
    </xf>
    <xf numFmtId="0" fontId="61" fillId="37" borderId="13" xfId="0" applyFont="1" applyFill="1" applyBorder="1" applyAlignment="1">
      <alignment horizontal="center" vertical="top"/>
    </xf>
    <xf numFmtId="0" fontId="61" fillId="37" borderId="14" xfId="0" applyFont="1" applyFill="1" applyBorder="1" applyAlignment="1">
      <alignment horizontal="center" vertical="top"/>
    </xf>
    <xf numFmtId="0" fontId="61" fillId="37" borderId="24" xfId="0" applyFont="1" applyFill="1" applyBorder="1" applyAlignment="1">
      <alignment horizontal="center" vertical="top"/>
    </xf>
    <xf numFmtId="0" fontId="61" fillId="37" borderId="29" xfId="0" applyFont="1" applyFill="1" applyBorder="1" applyAlignment="1">
      <alignment horizontal="center" vertical="top"/>
    </xf>
    <xf numFmtId="2" fontId="61" fillId="3" borderId="30" xfId="0" applyNumberFormat="1" applyFont="1" applyFill="1" applyBorder="1" applyAlignment="1">
      <alignment horizontal="center" vertical="top"/>
    </xf>
    <xf numFmtId="2" fontId="61" fillId="3" borderId="23" xfId="0" applyNumberFormat="1" applyFont="1" applyFill="1" applyBorder="1" applyAlignment="1">
      <alignment horizontal="center" vertical="top"/>
    </xf>
    <xf numFmtId="0" fontId="61" fillId="37" borderId="31" xfId="0" applyFont="1" applyFill="1" applyBorder="1" applyAlignment="1">
      <alignment horizontal="center" vertical="top"/>
    </xf>
    <xf numFmtId="0" fontId="61" fillId="37" borderId="23" xfId="0" applyFont="1" applyFill="1" applyBorder="1" applyAlignment="1">
      <alignment horizontal="center" vertical="top"/>
    </xf>
    <xf numFmtId="0" fontId="61" fillId="37" borderId="32" xfId="0" applyFont="1" applyFill="1" applyBorder="1" applyAlignment="1">
      <alignment horizontal="center" vertical="top"/>
    </xf>
    <xf numFmtId="0" fontId="61" fillId="37" borderId="33" xfId="0" applyFont="1" applyFill="1" applyBorder="1" applyAlignment="1">
      <alignment horizontal="center" vertical="top"/>
    </xf>
    <xf numFmtId="2" fontId="61" fillId="3" borderId="34" xfId="0" applyNumberFormat="1" applyFont="1" applyFill="1" applyBorder="1" applyAlignment="1">
      <alignment horizontal="center" vertical="top"/>
    </xf>
    <xf numFmtId="2" fontId="61" fillId="3" borderId="18" xfId="0" applyNumberFormat="1" applyFont="1" applyFill="1" applyBorder="1" applyAlignment="1">
      <alignment horizontal="center" vertical="top"/>
    </xf>
    <xf numFmtId="0" fontId="61" fillId="37" borderId="19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/>
    </xf>
    <xf numFmtId="0" fontId="61" fillId="37" borderId="12" xfId="0" applyFont="1" applyFill="1" applyBorder="1" applyAlignment="1">
      <alignment horizontal="center"/>
    </xf>
    <xf numFmtId="0" fontId="61" fillId="37" borderId="36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61" fillId="37" borderId="24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37" borderId="29" xfId="0" applyFont="1" applyFill="1" applyBorder="1" applyAlignment="1">
      <alignment horizontal="center"/>
    </xf>
    <xf numFmtId="0" fontId="61" fillId="37" borderId="14" xfId="0" applyFont="1" applyFill="1" applyBorder="1" applyAlignment="1">
      <alignment horizontal="center"/>
    </xf>
    <xf numFmtId="0" fontId="61" fillId="37" borderId="31" xfId="0" applyFont="1" applyFill="1" applyBorder="1" applyAlignment="1">
      <alignment horizontal="center"/>
    </xf>
    <xf numFmtId="0" fontId="61" fillId="37" borderId="23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/>
    </xf>
    <xf numFmtId="0" fontId="61" fillId="37" borderId="35" xfId="0" applyFont="1" applyFill="1" applyBorder="1" applyAlignment="1">
      <alignment horizontal="center" vertical="top"/>
    </xf>
    <xf numFmtId="0" fontId="61" fillId="37" borderId="36" xfId="0" applyFont="1" applyFill="1" applyBorder="1" applyAlignment="1">
      <alignment horizontal="center" vertical="top"/>
    </xf>
    <xf numFmtId="2" fontId="61" fillId="3" borderId="37" xfId="0" applyNumberFormat="1" applyFont="1" applyFill="1" applyBorder="1" applyAlignment="1">
      <alignment horizontal="center" vertical="top"/>
    </xf>
    <xf numFmtId="10" fontId="61" fillId="3" borderId="18" xfId="57" applyNumberFormat="1" applyFont="1" applyFill="1" applyBorder="1" applyAlignment="1">
      <alignment horizontal="center" vertical="top"/>
    </xf>
    <xf numFmtId="10" fontId="61" fillId="3" borderId="14" xfId="57" applyNumberFormat="1" applyFont="1" applyFill="1" applyBorder="1" applyAlignment="1">
      <alignment horizontal="center" vertical="top"/>
    </xf>
    <xf numFmtId="0" fontId="61" fillId="37" borderId="32" xfId="0" applyFont="1" applyFill="1" applyBorder="1" applyAlignment="1">
      <alignment horizontal="center"/>
    </xf>
    <xf numFmtId="0" fontId="61" fillId="37" borderId="33" xfId="0" applyFont="1" applyFill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6" borderId="31" xfId="0" applyFont="1" applyFill="1" applyBorder="1" applyAlignment="1">
      <alignment horizontal="center" vertical="top"/>
    </xf>
    <xf numFmtId="0" fontId="61" fillId="6" borderId="23" xfId="0" applyFont="1" applyFill="1" applyBorder="1" applyAlignment="1">
      <alignment horizontal="center" vertical="top"/>
    </xf>
    <xf numFmtId="0" fontId="61" fillId="6" borderId="13" xfId="0" applyFont="1" applyFill="1" applyBorder="1" applyAlignment="1">
      <alignment horizontal="center" vertical="top"/>
    </xf>
    <xf numFmtId="0" fontId="61" fillId="6" borderId="14" xfId="0" applyFont="1" applyFill="1" applyBorder="1" applyAlignment="1">
      <alignment horizontal="center" vertical="top"/>
    </xf>
    <xf numFmtId="0" fontId="61" fillId="6" borderId="14" xfId="0" applyFont="1" applyFill="1" applyBorder="1" applyAlignment="1">
      <alignment horizontal="center" vertical="top" wrapText="1"/>
    </xf>
    <xf numFmtId="0" fontId="61" fillId="6" borderId="19" xfId="0" applyFont="1" applyFill="1" applyBorder="1" applyAlignment="1">
      <alignment horizontal="center" vertical="top"/>
    </xf>
    <xf numFmtId="0" fontId="61" fillId="6" borderId="18" xfId="0" applyFont="1" applyFill="1" applyBorder="1" applyAlignment="1">
      <alignment horizontal="center" vertical="top"/>
    </xf>
    <xf numFmtId="0" fontId="61" fillId="6" borderId="22" xfId="0" applyFont="1" applyFill="1" applyBorder="1" applyAlignment="1">
      <alignment horizontal="center" vertical="top"/>
    </xf>
    <xf numFmtId="0" fontId="0" fillId="6" borderId="18" xfId="0" applyFill="1" applyBorder="1" applyAlignment="1">
      <alignment horizontal="center" vertical="top" wrapText="1"/>
    </xf>
    <xf numFmtId="0" fontId="64" fillId="0" borderId="0" xfId="0" applyFont="1" applyAlignment="1">
      <alignment horizontal="left" indent="3" readingOrder="1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62" fillId="38" borderId="14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8" borderId="14" xfId="0" applyFont="1" applyFill="1" applyBorder="1" applyAlignment="1">
      <alignment horizontal="center"/>
    </xf>
    <xf numFmtId="0" fontId="62" fillId="10" borderId="14" xfId="0" applyFont="1" applyFill="1" applyBorder="1" applyAlignment="1">
      <alignment horizontal="center"/>
    </xf>
    <xf numFmtId="0" fontId="62" fillId="10" borderId="15" xfId="0" applyFont="1" applyFill="1" applyBorder="1" applyAlignment="1">
      <alignment horizontal="center"/>
    </xf>
    <xf numFmtId="0" fontId="62" fillId="10" borderId="16" xfId="0" applyFont="1" applyFill="1" applyBorder="1" applyAlignment="1">
      <alignment horizontal="center"/>
    </xf>
    <xf numFmtId="0" fontId="61" fillId="10" borderId="14" xfId="0" applyFont="1" applyFill="1" applyBorder="1" applyAlignment="1">
      <alignment horizontal="center" vertical="top"/>
    </xf>
    <xf numFmtId="0" fontId="61" fillId="10" borderId="23" xfId="0" applyFont="1" applyFill="1" applyBorder="1" applyAlignment="1">
      <alignment horizontal="center" vertical="top"/>
    </xf>
    <xf numFmtId="0" fontId="61" fillId="10" borderId="18" xfId="0" applyFont="1" applyFill="1" applyBorder="1" applyAlignment="1">
      <alignment horizontal="center" vertical="top"/>
    </xf>
    <xf numFmtId="0" fontId="62" fillId="6" borderId="14" xfId="0" applyFont="1" applyFill="1" applyBorder="1" applyAlignment="1">
      <alignment horizontal="center"/>
    </xf>
    <xf numFmtId="10" fontId="62" fillId="3" borderId="14" xfId="57" applyNumberFormat="1" applyFont="1" applyFill="1" applyBorder="1" applyAlignment="1">
      <alignment horizontal="center"/>
    </xf>
    <xf numFmtId="2" fontId="62" fillId="3" borderId="16" xfId="0" applyNumberFormat="1" applyFont="1" applyFill="1" applyBorder="1" applyAlignment="1">
      <alignment horizontal="center"/>
    </xf>
    <xf numFmtId="10" fontId="62" fillId="3" borderId="16" xfId="57" applyNumberFormat="1" applyFont="1" applyFill="1" applyBorder="1" applyAlignment="1">
      <alignment horizontal="center"/>
    </xf>
    <xf numFmtId="10" fontId="62" fillId="3" borderId="17" xfId="57" applyNumberFormat="1" applyFont="1" applyFill="1" applyBorder="1" applyAlignment="1">
      <alignment horizontal="center"/>
    </xf>
    <xf numFmtId="0" fontId="58" fillId="10" borderId="13" xfId="0" applyFont="1" applyFill="1" applyBorder="1" applyAlignment="1">
      <alignment horizontal="center"/>
    </xf>
    <xf numFmtId="0" fontId="58" fillId="10" borderId="14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2" fontId="61" fillId="3" borderId="38" xfId="0" applyNumberFormat="1" applyFont="1" applyFill="1" applyBorder="1" applyAlignment="1">
      <alignment horizontal="center" vertical="top"/>
    </xf>
    <xf numFmtId="10" fontId="61" fillId="3" borderId="20" xfId="57" applyNumberFormat="1" applyFont="1" applyFill="1" applyBorder="1" applyAlignment="1">
      <alignment horizontal="center" vertical="top"/>
    </xf>
    <xf numFmtId="10" fontId="61" fillId="3" borderId="28" xfId="57" applyNumberFormat="1" applyFont="1" applyFill="1" applyBorder="1" applyAlignment="1">
      <alignment horizontal="center" vertical="top"/>
    </xf>
    <xf numFmtId="10" fontId="62" fillId="3" borderId="39" xfId="57" applyNumberFormat="1" applyFont="1" applyFill="1" applyBorder="1" applyAlignment="1">
      <alignment horizontal="center"/>
    </xf>
    <xf numFmtId="2" fontId="61" fillId="3" borderId="28" xfId="0" applyNumberFormat="1" applyFont="1" applyFill="1" applyBorder="1" applyAlignment="1">
      <alignment horizontal="center" vertical="top"/>
    </xf>
    <xf numFmtId="2" fontId="61" fillId="3" borderId="40" xfId="0" applyNumberFormat="1" applyFont="1" applyFill="1" applyBorder="1" applyAlignment="1">
      <alignment horizontal="center" vertical="top"/>
    </xf>
    <xf numFmtId="2" fontId="62" fillId="3" borderId="39" xfId="0" applyNumberFormat="1" applyFont="1" applyFill="1" applyBorder="1" applyAlignment="1">
      <alignment horizontal="center"/>
    </xf>
    <xf numFmtId="2" fontId="61" fillId="3" borderId="20" xfId="0" applyNumberFormat="1" applyFont="1" applyFill="1" applyBorder="1" applyAlignment="1">
      <alignment horizontal="center" vertical="top"/>
    </xf>
    <xf numFmtId="10" fontId="61" fillId="3" borderId="36" xfId="57" applyNumberFormat="1" applyFont="1" applyFill="1" applyBorder="1" applyAlignment="1">
      <alignment horizontal="center" vertical="top"/>
    </xf>
    <xf numFmtId="10" fontId="61" fillId="3" borderId="29" xfId="57" applyNumberFormat="1" applyFont="1" applyFill="1" applyBorder="1" applyAlignment="1">
      <alignment horizontal="center" vertical="top"/>
    </xf>
    <xf numFmtId="0" fontId="61" fillId="6" borderId="41" xfId="0" applyFont="1" applyFill="1" applyBorder="1" applyAlignment="1">
      <alignment horizontal="center" vertical="top"/>
    </xf>
    <xf numFmtId="0" fontId="62" fillId="6" borderId="42" xfId="0" applyFont="1" applyFill="1" applyBorder="1" applyAlignment="1">
      <alignment horizontal="center"/>
    </xf>
    <xf numFmtId="0" fontId="61" fillId="6" borderId="43" xfId="0" applyFont="1" applyFill="1" applyBorder="1" applyAlignment="1">
      <alignment horizontal="center" vertical="top"/>
    </xf>
    <xf numFmtId="0" fontId="61" fillId="6" borderId="44" xfId="0" applyFont="1" applyFill="1" applyBorder="1" applyAlignment="1">
      <alignment horizontal="center" vertical="top"/>
    </xf>
    <xf numFmtId="0" fontId="61" fillId="6" borderId="45" xfId="0" applyFont="1" applyFill="1" applyBorder="1" applyAlignment="1">
      <alignment horizontal="center" vertical="top"/>
    </xf>
    <xf numFmtId="0" fontId="0" fillId="6" borderId="46" xfId="0" applyFill="1" applyBorder="1" applyAlignment="1">
      <alignment horizontal="center" vertical="top"/>
    </xf>
    <xf numFmtId="0" fontId="58" fillId="10" borderId="41" xfId="0" applyFont="1" applyFill="1" applyBorder="1" applyAlignment="1">
      <alignment horizontal="center"/>
    </xf>
    <xf numFmtId="0" fontId="61" fillId="10" borderId="41" xfId="0" applyFont="1" applyFill="1" applyBorder="1" applyAlignment="1">
      <alignment horizontal="center" vertical="top"/>
    </xf>
    <xf numFmtId="0" fontId="61" fillId="10" borderId="44" xfId="0" applyFont="1" applyFill="1" applyBorder="1" applyAlignment="1">
      <alignment horizontal="center" vertical="top"/>
    </xf>
    <xf numFmtId="0" fontId="62" fillId="10" borderId="42" xfId="0" applyFont="1" applyFill="1" applyBorder="1" applyAlignment="1">
      <alignment horizontal="center"/>
    </xf>
    <xf numFmtId="0" fontId="61" fillId="10" borderId="43" xfId="0" applyFont="1" applyFill="1" applyBorder="1" applyAlignment="1">
      <alignment horizontal="center" vertical="top"/>
    </xf>
    <xf numFmtId="0" fontId="61" fillId="10" borderId="44" xfId="0" applyFont="1" applyFill="1" applyBorder="1" applyAlignment="1">
      <alignment horizontal="center" vertical="top" wrapText="1"/>
    </xf>
    <xf numFmtId="0" fontId="61" fillId="10" borderId="23" xfId="0" applyFont="1" applyFill="1" applyBorder="1" applyAlignment="1">
      <alignment horizontal="center" vertical="top" wrapText="1"/>
    </xf>
    <xf numFmtId="0" fontId="58" fillId="35" borderId="41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 vertical="top"/>
    </xf>
    <xf numFmtId="0" fontId="61" fillId="37" borderId="44" xfId="0" applyFont="1" applyFill="1" applyBorder="1" applyAlignment="1">
      <alignment horizontal="center" vertical="top"/>
    </xf>
    <xf numFmtId="0" fontId="62" fillId="35" borderId="42" xfId="0" applyFont="1" applyFill="1" applyBorder="1" applyAlignment="1">
      <alignment horizontal="center"/>
    </xf>
    <xf numFmtId="0" fontId="61" fillId="37" borderId="43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61" fillId="37" borderId="43" xfId="0" applyFont="1" applyFill="1" applyBorder="1" applyAlignment="1">
      <alignment horizontal="center" vertical="top"/>
    </xf>
    <xf numFmtId="0" fontId="61" fillId="37" borderId="44" xfId="0" applyFont="1" applyFill="1" applyBorder="1" applyAlignment="1">
      <alignment horizontal="center"/>
    </xf>
    <xf numFmtId="0" fontId="58" fillId="35" borderId="14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 vertical="top"/>
    </xf>
    <xf numFmtId="0" fontId="58" fillId="36" borderId="29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62" fillId="36" borderId="16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7" borderId="29" xfId="0" applyFont="1" applyFill="1" applyBorder="1" applyAlignment="1">
      <alignment horizontal="center"/>
    </xf>
    <xf numFmtId="0" fontId="61" fillId="7" borderId="29" xfId="0" applyFont="1" applyFill="1" applyBorder="1" applyAlignment="1">
      <alignment horizontal="center" vertical="top"/>
    </xf>
    <xf numFmtId="0" fontId="61" fillId="7" borderId="33" xfId="0" applyFont="1" applyFill="1" applyBorder="1" applyAlignment="1">
      <alignment horizontal="center" vertical="top"/>
    </xf>
    <xf numFmtId="0" fontId="62" fillId="7" borderId="26" xfId="0" applyFont="1" applyFill="1" applyBorder="1" applyAlignment="1">
      <alignment horizontal="center"/>
    </xf>
    <xf numFmtId="0" fontId="61" fillId="7" borderId="36" xfId="0" applyFont="1" applyFill="1" applyBorder="1" applyAlignment="1">
      <alignment horizontal="center" vertical="top"/>
    </xf>
    <xf numFmtId="0" fontId="58" fillId="7" borderId="14" xfId="0" applyFont="1" applyFill="1" applyBorder="1" applyAlignment="1">
      <alignment horizontal="center"/>
    </xf>
    <xf numFmtId="0" fontId="58" fillId="5" borderId="24" xfId="0" applyFont="1" applyFill="1" applyBorder="1" applyAlignment="1">
      <alignment horizontal="center"/>
    </xf>
    <xf numFmtId="164" fontId="61" fillId="5" borderId="24" xfId="57" applyNumberFormat="1" applyFont="1" applyFill="1" applyBorder="1" applyAlignment="1">
      <alignment horizontal="center" vertical="top"/>
    </xf>
    <xf numFmtId="164" fontId="61" fillId="5" borderId="32" xfId="57" applyNumberFormat="1" applyFont="1" applyFill="1" applyBorder="1" applyAlignment="1">
      <alignment horizontal="center" vertical="top"/>
    </xf>
    <xf numFmtId="0" fontId="61" fillId="40" borderId="25" xfId="0" applyFont="1" applyFill="1" applyBorder="1" applyAlignment="1">
      <alignment/>
    </xf>
    <xf numFmtId="164" fontId="61" fillId="5" borderId="35" xfId="57" applyNumberFormat="1" applyFont="1" applyFill="1" applyBorder="1" applyAlignment="1">
      <alignment horizontal="center" vertical="top"/>
    </xf>
    <xf numFmtId="10" fontId="61" fillId="5" borderId="35" xfId="0" applyNumberFormat="1" applyFont="1" applyFill="1" applyBorder="1" applyAlignment="1">
      <alignment horizontal="center" vertical="top"/>
    </xf>
    <xf numFmtId="164" fontId="61" fillId="5" borderId="35" xfId="0" applyNumberFormat="1" applyFont="1" applyFill="1" applyBorder="1" applyAlignment="1">
      <alignment horizontal="center" vertical="top"/>
    </xf>
    <xf numFmtId="0" fontId="58" fillId="5" borderId="10" xfId="0" applyFont="1" applyFill="1" applyBorder="1" applyAlignment="1">
      <alignment horizontal="center"/>
    </xf>
    <xf numFmtId="164" fontId="61" fillId="5" borderId="10" xfId="57" applyNumberFormat="1" applyFont="1" applyFill="1" applyBorder="1" applyAlignment="1">
      <alignment horizontal="center" vertical="top"/>
    </xf>
    <xf numFmtId="0" fontId="61" fillId="5" borderId="10" xfId="0" applyFont="1" applyFill="1" applyBorder="1" applyAlignment="1">
      <alignment/>
    </xf>
    <xf numFmtId="164" fontId="61" fillId="5" borderId="11" xfId="57" applyNumberFormat="1" applyFont="1" applyFill="1" applyBorder="1" applyAlignment="1">
      <alignment horizontal="center" vertical="top"/>
    </xf>
    <xf numFmtId="0" fontId="61" fillId="5" borderId="11" xfId="0" applyFont="1" applyFill="1" applyBorder="1" applyAlignment="1">
      <alignment/>
    </xf>
    <xf numFmtId="164" fontId="61" fillId="5" borderId="12" xfId="57" applyNumberFormat="1" applyFont="1" applyFill="1" applyBorder="1" applyAlignment="1">
      <alignment horizontal="center" vertical="top"/>
    </xf>
    <xf numFmtId="10" fontId="61" fillId="5" borderId="12" xfId="0" applyNumberFormat="1" applyFont="1" applyFill="1" applyBorder="1" applyAlignment="1">
      <alignment horizontal="center" vertical="top"/>
    </xf>
    <xf numFmtId="164" fontId="61" fillId="5" borderId="12" xfId="0" applyNumberFormat="1" applyFont="1" applyFill="1" applyBorder="1" applyAlignment="1">
      <alignment horizontal="center" vertical="top"/>
    </xf>
    <xf numFmtId="0" fontId="61" fillId="40" borderId="17" xfId="0" applyFont="1" applyFill="1" applyBorder="1" applyAlignment="1">
      <alignment/>
    </xf>
    <xf numFmtId="10" fontId="61" fillId="3" borderId="40" xfId="57" applyNumberFormat="1" applyFont="1" applyFill="1" applyBorder="1" applyAlignment="1">
      <alignment horizontal="center" vertical="top"/>
    </xf>
    <xf numFmtId="10" fontId="61" fillId="3" borderId="10" xfId="57" applyNumberFormat="1" applyFont="1" applyFill="1" applyBorder="1" applyAlignment="1">
      <alignment horizontal="center" vertical="top"/>
    </xf>
    <xf numFmtId="10" fontId="61" fillId="3" borderId="11" xfId="57" applyNumberFormat="1" applyFont="1" applyFill="1" applyBorder="1" applyAlignment="1">
      <alignment horizontal="center" vertical="top"/>
    </xf>
    <xf numFmtId="0" fontId="61" fillId="10" borderId="41" xfId="0" applyFont="1" applyFill="1" applyBorder="1" applyAlignment="1">
      <alignment horizontal="center" vertical="top" wrapText="1"/>
    </xf>
    <xf numFmtId="172" fontId="62" fillId="7" borderId="15" xfId="42" applyNumberFormat="1" applyFont="1" applyFill="1" applyBorder="1" applyAlignment="1">
      <alignment horizontal="center"/>
    </xf>
    <xf numFmtId="172" fontId="62" fillId="7" borderId="39" xfId="42" applyNumberFormat="1" applyFont="1" applyFill="1" applyBorder="1" applyAlignment="1">
      <alignment horizontal="center"/>
    </xf>
    <xf numFmtId="172" fontId="62" fillId="7" borderId="16" xfId="42" applyNumberFormat="1" applyFont="1" applyFill="1" applyBorder="1" applyAlignment="1">
      <alignment horizontal="center"/>
    </xf>
    <xf numFmtId="172" fontId="61" fillId="0" borderId="0" xfId="42" applyNumberFormat="1" applyFont="1" applyBorder="1" applyAlignment="1">
      <alignment horizontal="center"/>
    </xf>
    <xf numFmtId="172" fontId="61" fillId="0" borderId="0" xfId="42" applyNumberFormat="1" applyFont="1" applyBorder="1" applyAlignment="1">
      <alignment/>
    </xf>
    <xf numFmtId="172" fontId="62" fillId="7" borderId="14" xfId="42" applyNumberFormat="1" applyFont="1" applyFill="1" applyBorder="1" applyAlignment="1">
      <alignment horizontal="center"/>
    </xf>
    <xf numFmtId="172" fontId="61" fillId="7" borderId="19" xfId="42" applyNumberFormat="1" applyFont="1" applyFill="1" applyBorder="1" applyAlignment="1">
      <alignment horizontal="center" vertical="top"/>
    </xf>
    <xf numFmtId="172" fontId="61" fillId="7" borderId="20" xfId="42" applyNumberFormat="1" applyFont="1" applyFill="1" applyBorder="1" applyAlignment="1">
      <alignment horizontal="center" vertical="top"/>
    </xf>
    <xf numFmtId="172" fontId="61" fillId="7" borderId="18" xfId="42" applyNumberFormat="1" applyFont="1" applyFill="1" applyBorder="1" applyAlignment="1">
      <alignment horizontal="center" vertical="top"/>
    </xf>
    <xf numFmtId="172" fontId="61" fillId="7" borderId="13" xfId="42" applyNumberFormat="1" applyFont="1" applyFill="1" applyBorder="1" applyAlignment="1">
      <alignment horizontal="center" vertical="top"/>
    </xf>
    <xf numFmtId="172" fontId="61" fillId="7" borderId="28" xfId="42" applyNumberFormat="1" applyFont="1" applyFill="1" applyBorder="1" applyAlignment="1">
      <alignment horizontal="center" vertical="top"/>
    </xf>
    <xf numFmtId="172" fontId="61" fillId="7" borderId="14" xfId="42" applyNumberFormat="1" applyFont="1" applyFill="1" applyBorder="1" applyAlignment="1">
      <alignment horizontal="center" vertical="top"/>
    </xf>
    <xf numFmtId="172" fontId="61" fillId="7" borderId="31" xfId="42" applyNumberFormat="1" applyFont="1" applyFill="1" applyBorder="1" applyAlignment="1">
      <alignment horizontal="center" vertical="top"/>
    </xf>
    <xf numFmtId="172" fontId="61" fillId="7" borderId="40" xfId="42" applyNumberFormat="1" applyFont="1" applyFill="1" applyBorder="1" applyAlignment="1">
      <alignment horizontal="center" vertical="top"/>
    </xf>
    <xf numFmtId="172" fontId="61" fillId="7" borderId="23" xfId="42" applyNumberFormat="1" applyFont="1" applyFill="1" applyBorder="1" applyAlignment="1">
      <alignment horizontal="center" vertical="top"/>
    </xf>
    <xf numFmtId="172" fontId="62" fillId="7" borderId="26" xfId="42" applyNumberFormat="1" applyFont="1" applyFill="1" applyBorder="1" applyAlignment="1">
      <alignment horizontal="center"/>
    </xf>
    <xf numFmtId="172" fontId="61" fillId="7" borderId="36" xfId="42" applyNumberFormat="1" applyFont="1" applyFill="1" applyBorder="1" applyAlignment="1">
      <alignment horizontal="center" vertical="top"/>
    </xf>
    <xf numFmtId="172" fontId="61" fillId="7" borderId="29" xfId="42" applyNumberFormat="1" applyFont="1" applyFill="1" applyBorder="1" applyAlignment="1">
      <alignment horizontal="center" vertical="top"/>
    </xf>
    <xf numFmtId="172" fontId="61" fillId="7" borderId="33" xfId="42" applyNumberFormat="1" applyFont="1" applyFill="1" applyBorder="1" applyAlignment="1">
      <alignment horizontal="center" vertical="top"/>
    </xf>
    <xf numFmtId="164" fontId="61" fillId="5" borderId="11" xfId="57" applyNumberFormat="1" applyFont="1" applyFill="1" applyBorder="1" applyAlignment="1">
      <alignment horizontal="center" vertical="top" wrapText="1"/>
    </xf>
    <xf numFmtId="164" fontId="61" fillId="5" borderId="10" xfId="57" applyNumberFormat="1" applyFont="1" applyFill="1" applyBorder="1" applyAlignment="1">
      <alignment horizontal="center" vertical="top" wrapText="1"/>
    </xf>
    <xf numFmtId="164" fontId="61" fillId="5" borderId="32" xfId="57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17" fontId="63" fillId="0" borderId="47" xfId="0" applyNumberFormat="1" applyFont="1" applyBorder="1" applyAlignment="1">
      <alignment horizontal="right" wrapText="1"/>
    </xf>
    <xf numFmtId="17" fontId="63" fillId="0" borderId="26" xfId="0" applyNumberFormat="1" applyFont="1" applyBorder="1" applyAlignment="1">
      <alignment horizontal="right" wrapText="1"/>
    </xf>
    <xf numFmtId="164" fontId="61" fillId="3" borderId="23" xfId="57" applyNumberFormat="1" applyFont="1" applyFill="1" applyBorder="1" applyAlignment="1">
      <alignment horizontal="center" vertical="top"/>
    </xf>
    <xf numFmtId="164" fontId="61" fillId="3" borderId="48" xfId="57" applyNumberFormat="1" applyFont="1" applyFill="1" applyBorder="1" applyAlignment="1">
      <alignment horizontal="center" vertical="top"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2" fillId="6" borderId="10" xfId="0" applyFont="1" applyFill="1" applyBorder="1" applyAlignment="1">
      <alignment horizontal="center"/>
    </xf>
    <xf numFmtId="0" fontId="62" fillId="10" borderId="13" xfId="0" applyFont="1" applyFill="1" applyBorder="1" applyAlignment="1">
      <alignment horizontal="center"/>
    </xf>
    <xf numFmtId="17" fontId="62" fillId="37" borderId="10" xfId="0" applyNumberFormat="1" applyFont="1" applyFill="1" applyBorder="1" applyAlignment="1">
      <alignment horizontal="right" wrapText="1"/>
    </xf>
    <xf numFmtId="0" fontId="62" fillId="6" borderId="13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10" borderId="10" xfId="0" applyFont="1" applyFill="1" applyBorder="1" applyAlignment="1">
      <alignment horizontal="center"/>
    </xf>
    <xf numFmtId="172" fontId="62" fillId="7" borderId="13" xfId="42" applyNumberFormat="1" applyFont="1" applyFill="1" applyBorder="1" applyAlignment="1">
      <alignment horizontal="center"/>
    </xf>
    <xf numFmtId="0" fontId="62" fillId="8" borderId="10" xfId="0" applyFont="1" applyFill="1" applyBorder="1" applyAlignment="1">
      <alignment horizontal="center"/>
    </xf>
    <xf numFmtId="164" fontId="61" fillId="5" borderId="13" xfId="57" applyNumberFormat="1" applyFont="1" applyFill="1" applyBorder="1" applyAlignment="1">
      <alignment/>
    </xf>
    <xf numFmtId="0" fontId="62" fillId="7" borderId="10" xfId="0" applyFont="1" applyFill="1" applyBorder="1" applyAlignment="1">
      <alignment horizontal="center"/>
    </xf>
    <xf numFmtId="0" fontId="62" fillId="8" borderId="13" xfId="0" applyFont="1" applyFill="1" applyBorder="1" applyAlignment="1">
      <alignment horizontal="center"/>
    </xf>
    <xf numFmtId="0" fontId="62" fillId="39" borderId="10" xfId="0" applyFont="1" applyFill="1" applyBorder="1" applyAlignment="1">
      <alignment horizontal="center"/>
    </xf>
    <xf numFmtId="17" fontId="62" fillId="37" borderId="29" xfId="0" applyNumberFormat="1" applyFont="1" applyFill="1" applyBorder="1" applyAlignment="1">
      <alignment horizontal="right" wrapText="1"/>
    </xf>
    <xf numFmtId="10" fontId="62" fillId="3" borderId="10" xfId="57" applyNumberFormat="1" applyFont="1" applyFill="1" applyBorder="1" applyAlignment="1">
      <alignment horizontal="center"/>
    </xf>
    <xf numFmtId="0" fontId="61" fillId="10" borderId="43" xfId="0" applyFont="1" applyFill="1" applyBorder="1" applyAlignment="1">
      <alignment horizontal="center" vertical="top" wrapText="1"/>
    </xf>
    <xf numFmtId="0" fontId="62" fillId="10" borderId="42" xfId="0" applyFont="1" applyFill="1" applyBorder="1" applyAlignment="1">
      <alignment horizontal="center" wrapText="1"/>
    </xf>
    <xf numFmtId="0" fontId="62" fillId="35" borderId="42" xfId="0" applyFont="1" applyFill="1" applyBorder="1" applyAlignment="1">
      <alignment horizontal="center" wrapText="1"/>
    </xf>
    <xf numFmtId="0" fontId="62" fillId="36" borderId="26" xfId="0" applyFont="1" applyFill="1" applyBorder="1" applyAlignment="1">
      <alignment horizontal="center" wrapText="1"/>
    </xf>
    <xf numFmtId="0" fontId="62" fillId="34" borderId="17" xfId="0" applyFont="1" applyFill="1" applyBorder="1" applyAlignment="1">
      <alignment horizontal="center" wrapText="1"/>
    </xf>
    <xf numFmtId="0" fontId="61" fillId="6" borderId="14" xfId="0" applyFont="1" applyFill="1" applyBorder="1" applyAlignment="1">
      <alignment horizontal="left" vertical="top" wrapText="1"/>
    </xf>
    <xf numFmtId="0" fontId="61" fillId="6" borderId="23" xfId="0" applyFont="1" applyFill="1" applyBorder="1" applyAlignment="1">
      <alignment vertical="top" wrapText="1"/>
    </xf>
    <xf numFmtId="0" fontId="33" fillId="6" borderId="44" xfId="0" applyFont="1" applyFill="1" applyBorder="1" applyAlignment="1">
      <alignment horizontal="center" vertical="top"/>
    </xf>
    <xf numFmtId="10" fontId="61" fillId="3" borderId="12" xfId="57" applyNumberFormat="1" applyFont="1" applyFill="1" applyBorder="1" applyAlignment="1">
      <alignment horizontal="center" vertical="top"/>
    </xf>
    <xf numFmtId="2" fontId="62" fillId="3" borderId="49" xfId="0" applyNumberFormat="1" applyFont="1" applyFill="1" applyBorder="1" applyAlignment="1">
      <alignment horizontal="center"/>
    </xf>
    <xf numFmtId="2" fontId="62" fillId="3" borderId="13" xfId="0" applyNumberFormat="1" applyFont="1" applyFill="1" applyBorder="1" applyAlignment="1">
      <alignment horizontal="center"/>
    </xf>
    <xf numFmtId="2" fontId="62" fillId="3" borderId="14" xfId="0" applyNumberFormat="1" applyFont="1" applyFill="1" applyBorder="1" applyAlignment="1">
      <alignment horizontal="center"/>
    </xf>
    <xf numFmtId="2" fontId="62" fillId="3" borderId="16" xfId="57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" fontId="63" fillId="0" borderId="0" xfId="0" applyNumberFormat="1" applyFont="1" applyFill="1" applyBorder="1" applyAlignment="1">
      <alignment horizontal="right"/>
    </xf>
    <xf numFmtId="10" fontId="0" fillId="0" borderId="14" xfId="0" applyNumberFormat="1" applyBorder="1" applyAlignment="1">
      <alignment horizontal="center"/>
    </xf>
    <xf numFmtId="2" fontId="62" fillId="3" borderId="14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17" fontId="71" fillId="0" borderId="14" xfId="0" applyNumberFormat="1" applyFont="1" applyBorder="1" applyAlignment="1">
      <alignment horizontal="right"/>
    </xf>
    <xf numFmtId="10" fontId="72" fillId="0" borderId="14" xfId="57" applyNumberFormat="1" applyFont="1" applyBorder="1" applyAlignment="1">
      <alignment/>
    </xf>
    <xf numFmtId="17" fontId="71" fillId="0" borderId="14" xfId="0" applyNumberFormat="1" applyFont="1" applyFill="1" applyBorder="1" applyAlignment="1">
      <alignment horizontal="right"/>
    </xf>
    <xf numFmtId="164" fontId="72" fillId="0" borderId="14" xfId="57" applyNumberFormat="1" applyFont="1" applyBorder="1" applyAlignment="1">
      <alignment/>
    </xf>
    <xf numFmtId="17" fontId="71" fillId="0" borderId="38" xfId="0" applyNumberFormat="1" applyFont="1" applyFill="1" applyBorder="1" applyAlignment="1">
      <alignment horizontal="right"/>
    </xf>
    <xf numFmtId="9" fontId="72" fillId="0" borderId="14" xfId="0" applyNumberFormat="1" applyFont="1" applyBorder="1" applyAlignment="1">
      <alignment/>
    </xf>
    <xf numFmtId="10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3" fillId="4" borderId="2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4" xfId="0" applyFill="1" applyBorder="1" applyAlignment="1">
      <alignment/>
    </xf>
    <xf numFmtId="172" fontId="74" fillId="0" borderId="14" xfId="42" applyNumberFormat="1" applyFont="1" applyFill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172" fontId="74" fillId="0" borderId="38" xfId="42" applyNumberFormat="1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62" fillId="0" borderId="14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34" borderId="14" xfId="0" applyFont="1" applyFill="1" applyBorder="1" applyAlignment="1">
      <alignment vertical="center" wrapText="1"/>
    </xf>
    <xf numFmtId="0" fontId="61" fillId="2" borderId="12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61" fillId="2" borderId="10" xfId="0" applyFont="1" applyFill="1" applyBorder="1" applyAlignment="1">
      <alignment horizontal="center" vertical="top" wrapText="1"/>
    </xf>
    <xf numFmtId="0" fontId="61" fillId="2" borderId="10" xfId="0" applyFont="1" applyFill="1" applyBorder="1" applyAlignment="1">
      <alignment horizontal="center" vertical="top"/>
    </xf>
    <xf numFmtId="0" fontId="61" fillId="2" borderId="11" xfId="0" applyFont="1" applyFill="1" applyBorder="1" applyAlignment="1">
      <alignment horizontal="center" vertical="top"/>
    </xf>
    <xf numFmtId="2" fontId="75" fillId="3" borderId="30" xfId="0" applyNumberFormat="1" applyFont="1" applyFill="1" applyBorder="1" applyAlignment="1">
      <alignment horizontal="center" vertical="top"/>
    </xf>
    <xf numFmtId="10" fontId="33" fillId="3" borderId="20" xfId="57" applyNumberFormat="1" applyFont="1" applyFill="1" applyBorder="1" applyAlignment="1">
      <alignment horizontal="center" vertical="top" wrapText="1"/>
    </xf>
    <xf numFmtId="10" fontId="33" fillId="3" borderId="28" xfId="57" applyNumberFormat="1" applyFont="1" applyFill="1" applyBorder="1" applyAlignment="1">
      <alignment horizontal="center" vertical="top" wrapText="1"/>
    </xf>
    <xf numFmtId="10" fontId="33" fillId="3" borderId="40" xfId="57" applyNumberFormat="1" applyFont="1" applyFill="1" applyBorder="1" applyAlignment="1">
      <alignment horizontal="center" vertical="top" wrapText="1"/>
    </xf>
    <xf numFmtId="10" fontId="33" fillId="3" borderId="12" xfId="57" applyNumberFormat="1" applyFont="1" applyFill="1" applyBorder="1" applyAlignment="1">
      <alignment horizontal="center" vertical="top" wrapText="1"/>
    </xf>
    <xf numFmtId="10" fontId="33" fillId="3" borderId="10" xfId="57" applyNumberFormat="1" applyFont="1" applyFill="1" applyBorder="1" applyAlignment="1">
      <alignment horizontal="center" vertical="top" wrapText="1"/>
    </xf>
    <xf numFmtId="10" fontId="33" fillId="3" borderId="11" xfId="57" applyNumberFormat="1" applyFont="1" applyFill="1" applyBorder="1" applyAlignment="1">
      <alignment horizontal="center" vertical="top" wrapText="1"/>
    </xf>
    <xf numFmtId="10" fontId="0" fillId="0" borderId="14" xfId="57" applyNumberFormat="1" applyFont="1" applyBorder="1" applyAlignment="1">
      <alignment horizontal="center"/>
    </xf>
    <xf numFmtId="164" fontId="72" fillId="41" borderId="14" xfId="57" applyNumberFormat="1" applyFont="1" applyFill="1" applyBorder="1" applyAlignment="1">
      <alignment/>
    </xf>
    <xf numFmtId="164" fontId="61" fillId="40" borderId="17" xfId="57" applyNumberFormat="1" applyFont="1" applyFill="1" applyBorder="1" applyAlignment="1">
      <alignment/>
    </xf>
    <xf numFmtId="0" fontId="58" fillId="33" borderId="11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62" fillId="7" borderId="27" xfId="0" applyFont="1" applyFill="1" applyBorder="1" applyAlignment="1">
      <alignment horizontal="center" vertical="center"/>
    </xf>
    <xf numFmtId="0" fontId="62" fillId="7" borderId="41" xfId="0" applyFont="1" applyFill="1" applyBorder="1" applyAlignment="1">
      <alignment horizontal="center" vertical="center"/>
    </xf>
    <xf numFmtId="0" fontId="62" fillId="5" borderId="24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2" fontId="62" fillId="3" borderId="27" xfId="0" applyNumberFormat="1" applyFont="1" applyFill="1" applyBorder="1" applyAlignment="1">
      <alignment horizontal="center" vertical="center" wrapText="1"/>
    </xf>
    <xf numFmtId="2" fontId="62" fillId="3" borderId="13" xfId="0" applyNumberFormat="1" applyFont="1" applyFill="1" applyBorder="1" applyAlignment="1">
      <alignment horizontal="center" vertical="center" wrapText="1"/>
    </xf>
    <xf numFmtId="0" fontId="62" fillId="6" borderId="27" xfId="0" applyFont="1" applyFill="1" applyBorder="1" applyAlignment="1">
      <alignment horizontal="center" vertical="center" wrapText="1"/>
    </xf>
    <xf numFmtId="0" fontId="62" fillId="6" borderId="41" xfId="0" applyFont="1" applyFill="1" applyBorder="1" applyAlignment="1">
      <alignment horizontal="center" vertical="center" wrapText="1"/>
    </xf>
    <xf numFmtId="0" fontId="62" fillId="6" borderId="29" xfId="0" applyFont="1" applyFill="1" applyBorder="1" applyAlignment="1">
      <alignment horizontal="center" vertical="center" wrapText="1"/>
    </xf>
    <xf numFmtId="0" fontId="62" fillId="10" borderId="27" xfId="0" applyFont="1" applyFill="1" applyBorder="1" applyAlignment="1">
      <alignment horizontal="center" vertical="center" wrapText="1"/>
    </xf>
    <xf numFmtId="0" fontId="62" fillId="10" borderId="41" xfId="0" applyFont="1" applyFill="1" applyBorder="1" applyAlignment="1">
      <alignment horizontal="center" vertical="center" wrapText="1"/>
    </xf>
    <xf numFmtId="0" fontId="62" fillId="10" borderId="29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 wrapText="1"/>
    </xf>
    <xf numFmtId="0" fontId="62" fillId="35" borderId="41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41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  <xf numFmtId="2" fontId="62" fillId="3" borderId="14" xfId="0" applyNumberFormat="1" applyFont="1" applyFill="1" applyBorder="1" applyAlignment="1">
      <alignment horizontal="center" vertical="center" wrapText="1"/>
    </xf>
    <xf numFmtId="2" fontId="62" fillId="3" borderId="28" xfId="0" applyNumberFormat="1" applyFont="1" applyFill="1" applyBorder="1" applyAlignment="1">
      <alignment horizontal="center" vertical="center" wrapText="1"/>
    </xf>
    <xf numFmtId="2" fontId="62" fillId="3" borderId="29" xfId="0" applyNumberFormat="1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Aggressive Incidents and Rate of Injury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0675"/>
          <c:w val="0.829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'Incidents-Injuries'!$B$3</c:f>
              <c:strCache>
                <c:ptCount val="1"/>
                <c:pt idx="0">
                  <c:v>Assaults/Aggressive Incidents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'Incidents-Injuries'!$A$4:$A$24</c:f>
              <c:strCache/>
            </c:strRef>
          </c:cat>
          <c:val>
            <c:numRef>
              <c:f>'Incidents-Injuries'!$B$4:$B$24</c:f>
              <c:numCache/>
            </c:numRef>
          </c:val>
        </c:ser>
        <c:axId val="37087707"/>
        <c:axId val="65353908"/>
      </c:barChart>
      <c:lineChart>
        <c:grouping val="standard"/>
        <c:varyColors val="0"/>
        <c:ser>
          <c:idx val="1"/>
          <c:order val="1"/>
          <c:tx>
            <c:strRef>
              <c:f>'Incidents-Injuries'!$C$3</c:f>
              <c:strCache>
                <c:ptCount val="1"/>
                <c:pt idx="0">
                  <c:v>Rate of injury/1000 employees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'Incidents-Injuries'!$A$4:$A$24</c:f>
              <c:strCache/>
            </c:strRef>
          </c:cat>
          <c:val>
            <c:numRef>
              <c:f>'Incidents-Injuries'!$C$4:$C$24</c:f>
              <c:numCache/>
            </c:numRef>
          </c:val>
          <c:smooth val="0"/>
        </c:ser>
        <c:axId val="51314261"/>
        <c:axId val="59175166"/>
      </c:lineChart>
      <c:dateAx>
        <c:axId val="3708770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5390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353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87707"/>
        <c:crossesAt val="1"/>
        <c:crossBetween val="between"/>
        <c:dispUnits/>
      </c:valAx>
      <c:dateAx>
        <c:axId val="51314261"/>
        <c:scaling>
          <c:orientation val="minMax"/>
        </c:scaling>
        <c:axPos val="b"/>
        <c:delete val="1"/>
        <c:majorTickMark val="out"/>
        <c:minorTickMark val="none"/>
        <c:tickLblPos val="nextTo"/>
        <c:crossAx val="5917516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9175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142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47475"/>
          <c:w val="0.128"/>
          <c:h val="0.1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 Injuries Per Patient Days and Discharges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65"/>
          <c:w val="0.843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'Incidents-Injuries'!$B$29</c:f>
              <c:strCache>
                <c:ptCount val="1"/>
                <c:pt idx="0">
                  <c:v>Injury/Patient Days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'Incidents-Injuries'!$A$30:$A$41</c:f>
              <c:strCache/>
            </c:strRef>
          </c:cat>
          <c:val>
            <c:numRef>
              <c:f>'Incidents-Injuries'!$B$30:$B$41</c:f>
              <c:numCache/>
            </c:numRef>
          </c:val>
          <c:smooth val="0"/>
        </c:ser>
        <c:ser>
          <c:idx val="1"/>
          <c:order val="1"/>
          <c:tx>
            <c:strRef>
              <c:f>'Incidents-Injuries'!$C$29</c:f>
              <c:strCache>
                <c:ptCount val="1"/>
                <c:pt idx="0">
                  <c:v>Injury/ Discharges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'Incidents-Injuries'!$A$30:$A$41</c:f>
              <c:strCache/>
            </c:strRef>
          </c:cat>
          <c:val>
            <c:numRef>
              <c:f>'Incidents-Injuries'!$C$30:$C$41</c:f>
              <c:numCache/>
            </c:numRef>
          </c:val>
          <c:smooth val="0"/>
        </c:ser>
        <c:marker val="1"/>
        <c:axId val="62814447"/>
        <c:axId val="28459112"/>
      </c:lineChart>
      <c:dateAx>
        <c:axId val="6281444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591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459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14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75"/>
          <c:y val="0.49175"/>
          <c:w val="0.161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Code Green, Security Assist &amp; Behavioral Assist</a:t>
            </a:r>
          </a:p>
        </c:rich>
      </c:tx>
      <c:layout>
        <c:manualLayout>
          <c:xMode val="factor"/>
          <c:yMode val="factor"/>
          <c:x val="-0.027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3475"/>
          <c:w val="0.873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Calls'!$B$2</c:f>
              <c:strCache>
                <c:ptCount val="1"/>
                <c:pt idx="0">
                  <c:v>Code Greens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Calls'!$B$3:$B$12</c:f>
              <c:numCache/>
            </c:numRef>
          </c:val>
          <c:smooth val="0"/>
        </c:ser>
        <c:ser>
          <c:idx val="1"/>
          <c:order val="1"/>
          <c:tx>
            <c:strRef>
              <c:f>'Security Calls'!$C$2</c:f>
              <c:strCache>
                <c:ptCount val="1"/>
                <c:pt idx="0">
                  <c:v>Security Assist Calls (Not incl. ETC)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Calls'!$C$3:$C$12</c:f>
              <c:numCache/>
            </c:numRef>
          </c:val>
          <c:smooth val="0"/>
        </c:ser>
        <c:ser>
          <c:idx val="2"/>
          <c:order val="2"/>
          <c:tx>
            <c:strRef>
              <c:f>'Security Calls'!$D$2</c:f>
              <c:strCache>
                <c:ptCount val="1"/>
                <c:pt idx="0">
                  <c:v>Behavioral Security Assist Calls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'Security Calls'!$A$3:$A$12</c:f>
              <c:strCache/>
            </c:strRef>
          </c:cat>
          <c:val>
            <c:numRef>
              <c:f>'Security Calls'!$D$3:$D$12</c:f>
              <c:numCache/>
            </c:numRef>
          </c:val>
          <c:smooth val="0"/>
        </c:ser>
        <c:marker val="1"/>
        <c:axId val="54805417"/>
        <c:axId val="23486706"/>
      </c:lineChart>
      <c:catAx>
        <c:axId val="54805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6706"/>
        <c:crosses val="autoZero"/>
        <c:auto val="1"/>
        <c:lblOffset val="100"/>
        <c:tickLblSkip val="1"/>
        <c:noMultiLvlLbl val="0"/>
      </c:catAx>
      <c:valAx>
        <c:axId val="23486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05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5"/>
          <c:y val="0.92525"/>
          <c:w val="0.91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Cloud Hospital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Code Green and Security Assist Calls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21925"/>
          <c:w val="0.665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Calls'!$S$2</c:f>
              <c:strCache>
                <c:ptCount val="1"/>
                <c:pt idx="0">
                  <c:v>Code Greens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Calls'!$R$3:$R$5</c:f>
              <c:strCache/>
            </c:strRef>
          </c:cat>
          <c:val>
            <c:numRef>
              <c:f>'Security Calls'!$S$3:$S$5</c:f>
              <c:numCache/>
            </c:numRef>
          </c:val>
          <c:smooth val="0"/>
        </c:ser>
        <c:ser>
          <c:idx val="1"/>
          <c:order val="1"/>
          <c:tx>
            <c:strRef>
              <c:f>'Security Calls'!$T$2</c:f>
              <c:strCache>
                <c:ptCount val="1"/>
                <c:pt idx="0">
                  <c:v>Security Assist Calls (Not incl. ETC)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'Security Calls'!$R$3:$R$5</c:f>
              <c:strCache/>
            </c:strRef>
          </c:cat>
          <c:val>
            <c:numRef>
              <c:f>'Security Calls'!$T$3:$T$5</c:f>
              <c:numCache/>
            </c:numRef>
          </c:val>
          <c:smooth val="0"/>
        </c:ser>
        <c:marker val="1"/>
        <c:axId val="10053763"/>
        <c:axId val="23375004"/>
      </c:line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75004"/>
        <c:crosses val="autoZero"/>
        <c:auto val="1"/>
        <c:lblOffset val="100"/>
        <c:tickLblSkip val="1"/>
        <c:noMultiLvlLbl val="0"/>
      </c:catAx>
      <c:valAx>
        <c:axId val="23375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53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32"/>
          <c:w val="0.2185"/>
          <c:h val="0.2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Code Greens by Shift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75"/>
          <c:y val="0.10375"/>
          <c:w val="0.7677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'Security Calls'!$B$23</c:f>
              <c:strCache>
                <c:ptCount val="1"/>
                <c:pt idx="0">
                  <c:v>Days (0700-1500)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Calls'!$B$24:$B$25</c:f>
              <c:numCache/>
            </c:numRef>
          </c:val>
        </c:ser>
        <c:ser>
          <c:idx val="1"/>
          <c:order val="1"/>
          <c:tx>
            <c:strRef>
              <c:f>'Security Calls'!$C$23</c:f>
              <c:strCache>
                <c:ptCount val="1"/>
                <c:pt idx="0">
                  <c:v>Evenings (1500-2300)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Calls'!$C$24:$C$25</c:f>
              <c:numCache/>
            </c:numRef>
          </c:val>
        </c:ser>
        <c:ser>
          <c:idx val="2"/>
          <c:order val="2"/>
          <c:tx>
            <c:strRef>
              <c:f>'Security Calls'!$D$23</c:f>
              <c:strCache>
                <c:ptCount val="1"/>
                <c:pt idx="0">
                  <c:v>Nights (2300-0700)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'Security Calls'!$A$24:$A$25</c:f>
              <c:strCache/>
            </c:strRef>
          </c:cat>
          <c:val>
            <c:numRef>
              <c:f>'Security Calls'!$D$24:$D$25</c:f>
              <c:numCache/>
            </c:numRef>
          </c:val>
        </c:ser>
        <c:overlap val="100"/>
        <c:axId val="9048445"/>
        <c:axId val="14327142"/>
      </c:barChart>
      <c:catAx>
        <c:axId val="9048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42"/>
        <c:crosses val="autoZero"/>
        <c:auto val="1"/>
        <c:lblOffset val="100"/>
        <c:tickLblSkip val="1"/>
        <c:noMultiLvlLbl val="0"/>
      </c:cat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48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75"/>
          <c:y val="0.45575"/>
          <c:w val="0.22275"/>
          <c:h val="0.1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ETC Observation Hours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1775"/>
          <c:w val="0.982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'Security Calls'!$E$2</c:f>
              <c:strCache>
                <c:ptCount val="1"/>
                <c:pt idx="0">
                  <c:v>ETC Observation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'Security Calls'!$A$3:$A$13</c:f>
              <c:strCache/>
            </c:strRef>
          </c:cat>
          <c:val>
            <c:numRef>
              <c:f>'Security Calls'!$E$3:$E$13</c:f>
              <c:numCache/>
            </c:numRef>
          </c:val>
          <c:smooth val="0"/>
        </c:ser>
        <c:marker val="1"/>
        <c:axId val="61835415"/>
        <c:axId val="19647824"/>
      </c:line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5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 of Initial NCI Training Completed 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1625"/>
          <c:w val="0.93525"/>
          <c:h val="0.8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'NCI - 1-1s'!$B$3:$B$23</c:f>
              <c:strCache/>
            </c:strRef>
          </c:cat>
          <c:val>
            <c:numRef>
              <c:f>'NCI - 1-1s'!$C$3:$C$23</c:f>
              <c:numCache/>
            </c:numRef>
          </c:val>
          <c:smooth val="0"/>
        </c:ser>
        <c:marker val="1"/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Complete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St. Cloud Hospital Sitter Hours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025"/>
          <c:w val="0.789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'NCI - 1-1s'!$B$29</c:f>
              <c:strCache>
                <c:ptCount val="1"/>
                <c:pt idx="0">
                  <c:v>FY11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- 1-1s'!$B$30:$B$41</c:f>
              <c:numCache/>
            </c:numRef>
          </c:val>
          <c:smooth val="0"/>
        </c:ser>
        <c:ser>
          <c:idx val="1"/>
          <c:order val="1"/>
          <c:tx>
            <c:strRef>
              <c:f>'NCI - 1-1s'!$C$29</c:f>
              <c:strCache>
                <c:ptCount val="1"/>
                <c:pt idx="0">
                  <c:v>FY12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- 1-1s'!$C$30:$C$41</c:f>
              <c:numCache/>
            </c:numRef>
          </c:val>
          <c:smooth val="0"/>
        </c:ser>
        <c:ser>
          <c:idx val="2"/>
          <c:order val="2"/>
          <c:tx>
            <c:strRef>
              <c:f>'NCI - 1-1s'!$D$29</c:f>
              <c:strCache>
                <c:ptCount val="1"/>
                <c:pt idx="0">
                  <c:v>FY13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- 1-1s'!$D$30:$D$41</c:f>
              <c:numCache/>
            </c:numRef>
          </c:val>
          <c:smooth val="0"/>
        </c:ser>
        <c:ser>
          <c:idx val="3"/>
          <c:order val="3"/>
          <c:tx>
            <c:strRef>
              <c:f>'NCI - 1-1s'!$E$29</c:f>
              <c:strCache>
                <c:ptCount val="1"/>
                <c:pt idx="0">
                  <c:v>FYTD14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'NCI - 1-1s'!$A$30:$A$41</c:f>
              <c:strCache/>
            </c:strRef>
          </c:cat>
          <c:val>
            <c:numRef>
              <c:f>'NCI - 1-1s'!$E$30:$E$41</c:f>
              <c:numCache/>
            </c:numRef>
          </c:val>
          <c:smooth val="0"/>
        </c:ser>
        <c:marker val="1"/>
        <c:axId val="29075755"/>
        <c:axId val="60355204"/>
      </c:line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204"/>
        <c:crosses val="autoZero"/>
        <c:auto val="1"/>
        <c:lblOffset val="100"/>
        <c:tickLblSkip val="1"/>
        <c:noMultiLvlLbl val="0"/>
      </c:catAx>
      <c:valAx>
        <c:axId val="6035520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Sitter Hours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575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41775"/>
          <c:w val="0.13475"/>
          <c:h val="0.2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142875</xdr:rowOff>
    </xdr:from>
    <xdr:to>
      <xdr:col>15</xdr:col>
      <xdr:colOff>552450</xdr:colOff>
      <xdr:row>23</xdr:row>
      <xdr:rowOff>19050</xdr:rowOff>
    </xdr:to>
    <xdr:graphicFrame>
      <xdr:nvGraphicFramePr>
        <xdr:cNvPr id="1" name="Chart 5"/>
        <xdr:cNvGraphicFramePr/>
      </xdr:nvGraphicFramePr>
      <xdr:xfrm>
        <a:off x="3171825" y="142875"/>
        <a:ext cx="84391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27</xdr:row>
      <xdr:rowOff>28575</xdr:rowOff>
    </xdr:from>
    <xdr:to>
      <xdr:col>15</xdr:col>
      <xdr:colOff>552450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3200400" y="5438775"/>
        <a:ext cx="84105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123825</xdr:rowOff>
    </xdr:from>
    <xdr:to>
      <xdr:col>15</xdr:col>
      <xdr:colOff>400050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038600" y="123825"/>
        <a:ext cx="6019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6</xdr:row>
      <xdr:rowOff>180975</xdr:rowOff>
    </xdr:from>
    <xdr:to>
      <xdr:col>27</xdr:col>
      <xdr:colOff>57150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10896600" y="1895475"/>
        <a:ext cx="61341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30</xdr:row>
      <xdr:rowOff>171450</xdr:rowOff>
    </xdr:from>
    <xdr:to>
      <xdr:col>15</xdr:col>
      <xdr:colOff>476250</xdr:colOff>
      <xdr:row>50</xdr:row>
      <xdr:rowOff>38100</xdr:rowOff>
    </xdr:to>
    <xdr:graphicFrame>
      <xdr:nvGraphicFramePr>
        <xdr:cNvPr id="3" name="Chart 3"/>
        <xdr:cNvGraphicFramePr/>
      </xdr:nvGraphicFramePr>
      <xdr:xfrm>
        <a:off x="4114800" y="6858000"/>
        <a:ext cx="601980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16</xdr:row>
      <xdr:rowOff>0</xdr:rowOff>
    </xdr:from>
    <xdr:to>
      <xdr:col>15</xdr:col>
      <xdr:colOff>438150</xdr:colOff>
      <xdr:row>30</xdr:row>
      <xdr:rowOff>85725</xdr:rowOff>
    </xdr:to>
    <xdr:graphicFrame>
      <xdr:nvGraphicFramePr>
        <xdr:cNvPr id="4" name="Chart 5"/>
        <xdr:cNvGraphicFramePr/>
      </xdr:nvGraphicFramePr>
      <xdr:xfrm>
        <a:off x="4095750" y="3619500"/>
        <a:ext cx="6000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180975</xdr:rowOff>
    </xdr:from>
    <xdr:to>
      <xdr:col>14</xdr:col>
      <xdr:colOff>514350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219450" y="371475"/>
        <a:ext cx="5848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20</xdr:row>
      <xdr:rowOff>152400</xdr:rowOff>
    </xdr:from>
    <xdr:to>
      <xdr:col>14</xdr:col>
      <xdr:colOff>504825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190875" y="4057650"/>
        <a:ext cx="58674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5"/>
  <cols>
    <col min="2" max="2" width="10.57421875" style="0" bestFit="1" customWidth="1"/>
    <col min="3" max="3" width="13.7109375" style="0" customWidth="1"/>
    <col min="4" max="4" width="20.7109375" style="0" customWidth="1"/>
    <col min="5" max="5" width="35.00390625" style="0" customWidth="1"/>
    <col min="6" max="6" width="52.421875" style="0" customWidth="1"/>
  </cols>
  <sheetData>
    <row r="1" spans="1:6" s="30" customFormat="1" ht="43.5" customHeight="1">
      <c r="A1" s="65" t="s">
        <v>54</v>
      </c>
      <c r="B1" s="65" t="s">
        <v>50</v>
      </c>
      <c r="C1" s="65" t="s">
        <v>71</v>
      </c>
      <c r="D1" s="65" t="s">
        <v>51</v>
      </c>
      <c r="E1" s="65" t="s">
        <v>52</v>
      </c>
      <c r="F1" s="65" t="s">
        <v>53</v>
      </c>
    </row>
    <row r="2" spans="1:6" ht="56.25" customHeight="1">
      <c r="A2" s="60" t="s">
        <v>49</v>
      </c>
      <c r="B2" s="61"/>
      <c r="C2" s="66"/>
      <c r="D2" s="64"/>
      <c r="E2" s="63"/>
      <c r="F2" s="63"/>
    </row>
    <row r="3" spans="1:6" ht="56.25" customHeight="1">
      <c r="A3" s="60" t="s">
        <v>49</v>
      </c>
      <c r="B3" s="61">
        <v>41673</v>
      </c>
      <c r="C3" s="66" t="s">
        <v>160</v>
      </c>
      <c r="D3" s="64" t="s">
        <v>161</v>
      </c>
      <c r="E3" s="63" t="s">
        <v>162</v>
      </c>
      <c r="F3" s="63" t="s">
        <v>163</v>
      </c>
    </row>
    <row r="4" spans="1:6" ht="56.25" customHeight="1">
      <c r="A4" s="60" t="s">
        <v>49</v>
      </c>
      <c r="B4" s="61">
        <v>41646</v>
      </c>
      <c r="C4" s="66" t="s">
        <v>72</v>
      </c>
      <c r="D4" s="64" t="s">
        <v>55</v>
      </c>
      <c r="E4" s="63" t="s">
        <v>159</v>
      </c>
      <c r="F4" s="63" t="s">
        <v>158</v>
      </c>
    </row>
    <row r="5" spans="1:6" ht="56.25" customHeight="1">
      <c r="A5" s="60" t="s">
        <v>49</v>
      </c>
      <c r="B5" s="61">
        <v>41740</v>
      </c>
      <c r="C5" s="66" t="s">
        <v>154</v>
      </c>
      <c r="D5" s="64" t="s">
        <v>155</v>
      </c>
      <c r="E5" s="63" t="s">
        <v>156</v>
      </c>
      <c r="F5" s="63" t="s">
        <v>157</v>
      </c>
    </row>
    <row r="6" spans="1:6" ht="56.25" customHeight="1">
      <c r="A6" s="60" t="s">
        <v>49</v>
      </c>
      <c r="B6" s="61">
        <v>41599</v>
      </c>
      <c r="C6" s="66" t="s">
        <v>120</v>
      </c>
      <c r="D6" s="64" t="s">
        <v>55</v>
      </c>
      <c r="E6" s="63" t="s">
        <v>121</v>
      </c>
      <c r="F6" s="63" t="s">
        <v>122</v>
      </c>
    </row>
    <row r="7" spans="1:6" ht="56.25" customHeight="1">
      <c r="A7" s="60" t="s">
        <v>49</v>
      </c>
      <c r="B7" s="61">
        <v>41598</v>
      </c>
      <c r="C7" s="66" t="s">
        <v>115</v>
      </c>
      <c r="D7" s="64" t="s">
        <v>55</v>
      </c>
      <c r="E7" s="63" t="s">
        <v>116</v>
      </c>
      <c r="F7" s="63" t="s">
        <v>117</v>
      </c>
    </row>
    <row r="8" spans="1:6" ht="44.25" customHeight="1">
      <c r="A8" s="60" t="s">
        <v>49</v>
      </c>
      <c r="B8" s="61">
        <v>41614</v>
      </c>
      <c r="C8" s="66" t="s">
        <v>72</v>
      </c>
      <c r="D8" s="64" t="s">
        <v>118</v>
      </c>
      <c r="E8" s="63" t="s">
        <v>118</v>
      </c>
      <c r="F8" s="63" t="s">
        <v>123</v>
      </c>
    </row>
    <row r="9" spans="1:6" ht="44.25" customHeight="1">
      <c r="A9" s="60" t="s">
        <v>49</v>
      </c>
      <c r="B9" s="61">
        <v>41568</v>
      </c>
      <c r="C9" s="66" t="s">
        <v>72</v>
      </c>
      <c r="D9" s="64" t="s">
        <v>55</v>
      </c>
      <c r="E9" s="63" t="s">
        <v>100</v>
      </c>
      <c r="F9" s="63" t="s">
        <v>101</v>
      </c>
    </row>
    <row r="10" spans="1:6" ht="44.25" customHeight="1">
      <c r="A10" s="60" t="s">
        <v>49</v>
      </c>
      <c r="B10" s="61">
        <v>41492</v>
      </c>
      <c r="C10" s="66" t="s">
        <v>72</v>
      </c>
      <c r="D10" s="64" t="s">
        <v>67</v>
      </c>
      <c r="E10" s="63" t="s">
        <v>70</v>
      </c>
      <c r="F10" s="63" t="s">
        <v>68</v>
      </c>
    </row>
    <row r="11" spans="1:6" ht="72" customHeight="1">
      <c r="A11" s="60" t="s">
        <v>49</v>
      </c>
      <c r="B11" s="61">
        <v>41472</v>
      </c>
      <c r="C11" s="66" t="s">
        <v>99</v>
      </c>
      <c r="D11" s="64"/>
      <c r="E11" s="63" t="s">
        <v>97</v>
      </c>
      <c r="F11" s="63" t="s">
        <v>98</v>
      </c>
    </row>
    <row r="12" spans="1:6" ht="100.5" customHeight="1">
      <c r="A12" s="60" t="s">
        <v>49</v>
      </c>
      <c r="B12" s="61">
        <v>41536</v>
      </c>
      <c r="C12" s="66" t="s">
        <v>91</v>
      </c>
      <c r="D12" s="64" t="s">
        <v>92</v>
      </c>
      <c r="E12" s="63" t="s">
        <v>93</v>
      </c>
      <c r="F12" s="63" t="s">
        <v>94</v>
      </c>
    </row>
    <row r="13" spans="1:6" ht="75" customHeight="1">
      <c r="A13" s="60" t="s">
        <v>49</v>
      </c>
      <c r="B13" s="61">
        <v>41480</v>
      </c>
      <c r="C13" s="66" t="s">
        <v>73</v>
      </c>
      <c r="D13" s="62" t="s">
        <v>55</v>
      </c>
      <c r="E13" s="63" t="s">
        <v>61</v>
      </c>
      <c r="F13" s="63" t="s">
        <v>63</v>
      </c>
    </row>
    <row r="14" spans="1:6" ht="33" customHeight="1">
      <c r="A14" s="60" t="s">
        <v>49</v>
      </c>
      <c r="B14" s="61">
        <v>41480</v>
      </c>
      <c r="C14" s="66" t="s">
        <v>72</v>
      </c>
      <c r="D14" s="64" t="s">
        <v>67</v>
      </c>
      <c r="E14" s="63" t="s">
        <v>69</v>
      </c>
      <c r="F14" s="63" t="s">
        <v>68</v>
      </c>
    </row>
    <row r="15" spans="1:11" ht="72">
      <c r="A15" s="60" t="s">
        <v>49</v>
      </c>
      <c r="B15" s="61">
        <v>41479</v>
      </c>
      <c r="C15" s="66" t="s">
        <v>73</v>
      </c>
      <c r="D15" s="62" t="s">
        <v>55</v>
      </c>
      <c r="E15" s="63" t="s">
        <v>61</v>
      </c>
      <c r="F15" s="60" t="s">
        <v>62</v>
      </c>
      <c r="K15" s="113"/>
    </row>
    <row r="16" spans="1:11" ht="45" customHeight="1">
      <c r="A16" s="60" t="s">
        <v>60</v>
      </c>
      <c r="B16" s="61">
        <v>41419</v>
      </c>
      <c r="C16" s="66" t="s">
        <v>73</v>
      </c>
      <c r="D16" s="62" t="s">
        <v>55</v>
      </c>
      <c r="E16" s="63" t="s">
        <v>56</v>
      </c>
      <c r="F16" s="63" t="s">
        <v>57</v>
      </c>
      <c r="K16" s="113"/>
    </row>
    <row r="17" spans="1:11" ht="73.5" customHeight="1">
      <c r="A17" s="60" t="s">
        <v>60</v>
      </c>
      <c r="B17" s="61">
        <v>41419</v>
      </c>
      <c r="C17" s="66" t="s">
        <v>73</v>
      </c>
      <c r="D17" s="62" t="s">
        <v>55</v>
      </c>
      <c r="E17" s="63" t="s">
        <v>58</v>
      </c>
      <c r="F17" s="60" t="s">
        <v>59</v>
      </c>
      <c r="K17" s="113"/>
    </row>
    <row r="18" spans="1:6" ht="166.5" customHeight="1">
      <c r="A18" s="60" t="s">
        <v>60</v>
      </c>
      <c r="B18" s="61">
        <v>41411</v>
      </c>
      <c r="C18" s="66" t="s">
        <v>74</v>
      </c>
      <c r="D18" s="64" t="s">
        <v>64</v>
      </c>
      <c r="E18" s="63" t="s">
        <v>66</v>
      </c>
      <c r="F18" s="63" t="s">
        <v>65</v>
      </c>
    </row>
    <row r="19" spans="1:6" ht="14.25">
      <c r="A19" s="58"/>
      <c r="B19" s="58"/>
      <c r="C19" s="58"/>
      <c r="D19" s="59"/>
      <c r="E19" s="58"/>
      <c r="F19" s="58"/>
    </row>
    <row r="20" spans="1:6" ht="14.25">
      <c r="A20" s="58"/>
      <c r="B20" s="58"/>
      <c r="C20" s="58"/>
      <c r="D20" s="59"/>
      <c r="E20" s="58"/>
      <c r="F20" s="58"/>
    </row>
    <row r="21" spans="1:6" ht="14.25">
      <c r="A21" s="58"/>
      <c r="B21" s="58"/>
      <c r="C21" s="58"/>
      <c r="D21" s="59"/>
      <c r="E21" s="58"/>
      <c r="F21" s="58"/>
    </row>
    <row r="22" spans="1:6" ht="14.25">
      <c r="A22" s="58"/>
      <c r="B22" s="58"/>
      <c r="C22" s="58"/>
      <c r="D22" s="59"/>
      <c r="E22" s="58"/>
      <c r="F22" s="58"/>
    </row>
    <row r="23" spans="1:6" ht="14.25">
      <c r="A23" s="58"/>
      <c r="B23" s="58"/>
      <c r="C23" s="58"/>
      <c r="D23" s="59"/>
      <c r="E23" s="58"/>
      <c r="F23" s="58"/>
    </row>
    <row r="24" spans="1:6" ht="14.25">
      <c r="A24" s="58"/>
      <c r="B24" s="58"/>
      <c r="C24" s="58"/>
      <c r="D24" s="59"/>
      <c r="E24" s="58"/>
      <c r="F24" s="58"/>
    </row>
    <row r="25" spans="1:6" ht="14.25">
      <c r="A25" s="58"/>
      <c r="B25" s="58"/>
      <c r="C25" s="58"/>
      <c r="D25" s="59"/>
      <c r="E25" s="58"/>
      <c r="F25" s="58"/>
    </row>
    <row r="26" spans="1:6" ht="14.25">
      <c r="A26" s="58"/>
      <c r="B26" s="58"/>
      <c r="C26" s="58"/>
      <c r="D26" s="59"/>
      <c r="E26" s="58"/>
      <c r="F26" s="58"/>
    </row>
    <row r="27" spans="1:6" ht="14.25">
      <c r="A27" s="58"/>
      <c r="B27" s="58"/>
      <c r="C27" s="58"/>
      <c r="D27" s="58"/>
      <c r="E27" s="58"/>
      <c r="F27" s="58"/>
    </row>
    <row r="28" spans="1:6" ht="14.25">
      <c r="A28" s="58"/>
      <c r="B28" s="58"/>
      <c r="C28" s="58"/>
      <c r="D28" s="58"/>
      <c r="E28" s="58"/>
      <c r="F28" s="58"/>
    </row>
  </sheetData>
  <sheetProtection/>
  <autoFilter ref="A1:A28"/>
  <printOptions/>
  <pageMargins left="0.41" right="0.7" top="0.47" bottom="0.38" header="0.3" footer="0.3"/>
  <pageSetup horizontalDpi="600" verticalDpi="600" orientation="landscape" scale="86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50" zoomScaleNormal="50" zoomScaleSheetLayoutView="50" zoomScalePageLayoutView="0" workbookViewId="0" topLeftCell="A1">
      <selection activeCell="AH18" sqref="AH18"/>
    </sheetView>
  </sheetViews>
  <sheetFormatPr defaultColWidth="9.140625" defaultRowHeight="15"/>
  <cols>
    <col min="1" max="1" width="14.8515625" style="0" customWidth="1"/>
    <col min="2" max="2" width="11.57421875" style="0" customWidth="1"/>
    <col min="3" max="3" width="11.7109375" style="0" customWidth="1"/>
    <col min="4" max="4" width="13.7109375" style="0" customWidth="1"/>
    <col min="5" max="5" width="12.2812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140625" style="0" customWidth="1"/>
    <col min="10" max="10" width="11.00390625" style="27" customWidth="1"/>
    <col min="11" max="11" width="10.8515625" style="27" customWidth="1"/>
    <col min="12" max="12" width="11.8515625" style="27" customWidth="1"/>
    <col min="13" max="13" width="12.140625" style="27" customWidth="1"/>
    <col min="14" max="14" width="12.28125" style="27" customWidth="1"/>
    <col min="15" max="15" width="13.28125" style="27" customWidth="1"/>
    <col min="16" max="16" width="13.00390625" style="27" customWidth="1"/>
    <col min="17" max="17" width="8.00390625" style="0" customWidth="1"/>
    <col min="18" max="18" width="8.28125" style="0" customWidth="1"/>
    <col min="19" max="19" width="7.421875" style="0" customWidth="1"/>
    <col min="20" max="20" width="11.421875" style="0" customWidth="1"/>
    <col min="21" max="21" width="8.00390625" style="0" customWidth="1"/>
    <col min="22" max="22" width="7.7109375" style="0" customWidth="1"/>
    <col min="23" max="23" width="11.8515625" style="0" customWidth="1"/>
    <col min="24" max="24" width="8.8515625" style="0" customWidth="1"/>
    <col min="25" max="25" width="10.140625" style="0" customWidth="1"/>
    <col min="26" max="26" width="11.8515625" style="0" customWidth="1"/>
    <col min="27" max="27" width="7.7109375" style="0" customWidth="1"/>
    <col min="28" max="28" width="7.8515625" style="0" customWidth="1"/>
    <col min="29" max="29" width="7.00390625" style="0" customWidth="1"/>
    <col min="30" max="30" width="11.57421875" style="0" customWidth="1"/>
    <col min="31" max="32" width="13.00390625" style="0" customWidth="1"/>
    <col min="33" max="33" width="13.7109375" style="0" customWidth="1"/>
    <col min="34" max="34" width="10.8515625" style="0" customWidth="1"/>
    <col min="35" max="35" width="11.140625" style="0" customWidth="1"/>
    <col min="36" max="36" width="10.7109375" style="0" customWidth="1"/>
  </cols>
  <sheetData>
    <row r="1" spans="1:36" ht="21">
      <c r="A1" s="229" t="s">
        <v>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9" t="s">
        <v>33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133"/>
    </row>
    <row r="2" spans="1:17" ht="14.25">
      <c r="A2" s="1" t="s">
        <v>211</v>
      </c>
      <c r="Q2" s="1" t="str">
        <f>A2</f>
        <v>Updated: 5/5/14</v>
      </c>
    </row>
    <row r="4" spans="1:36" ht="90" customHeight="1">
      <c r="A4" s="304" t="s">
        <v>0</v>
      </c>
      <c r="B4" s="312" t="s">
        <v>34</v>
      </c>
      <c r="C4" s="313"/>
      <c r="D4" s="313"/>
      <c r="E4" s="313"/>
      <c r="F4" s="313"/>
      <c r="G4" s="313"/>
      <c r="H4" s="313"/>
      <c r="I4" s="314"/>
      <c r="J4" s="310" t="s">
        <v>152</v>
      </c>
      <c r="K4" s="311"/>
      <c r="L4" s="327" t="s">
        <v>107</v>
      </c>
      <c r="M4" s="327"/>
      <c r="N4" s="328" t="s">
        <v>108</v>
      </c>
      <c r="O4" s="329"/>
      <c r="P4" s="304" t="s">
        <v>0</v>
      </c>
      <c r="Q4" s="315" t="s">
        <v>2</v>
      </c>
      <c r="R4" s="316"/>
      <c r="S4" s="316"/>
      <c r="T4" s="317"/>
      <c r="U4" s="318" t="s">
        <v>31</v>
      </c>
      <c r="V4" s="319"/>
      <c r="W4" s="320"/>
      <c r="X4" s="321" t="s">
        <v>30</v>
      </c>
      <c r="Y4" s="322"/>
      <c r="Z4" s="323"/>
      <c r="AA4" s="324" t="s">
        <v>29</v>
      </c>
      <c r="AB4" s="325"/>
      <c r="AC4" s="325"/>
      <c r="AD4" s="326"/>
      <c r="AE4" s="306" t="s">
        <v>1</v>
      </c>
      <c r="AF4" s="307"/>
      <c r="AG4" s="307"/>
      <c r="AH4" s="307"/>
      <c r="AI4" s="308" t="s">
        <v>109</v>
      </c>
      <c r="AJ4" s="309"/>
    </row>
    <row r="5" spans="1:36" ht="33" customHeight="1">
      <c r="A5" s="305"/>
      <c r="B5" s="10" t="s">
        <v>106</v>
      </c>
      <c r="C5" s="11" t="s">
        <v>16</v>
      </c>
      <c r="D5" s="11" t="s">
        <v>105</v>
      </c>
      <c r="E5" s="11" t="s">
        <v>104</v>
      </c>
      <c r="F5" s="10" t="s">
        <v>103</v>
      </c>
      <c r="G5" s="11" t="s">
        <v>102</v>
      </c>
      <c r="H5" s="10" t="s">
        <v>110</v>
      </c>
      <c r="I5" s="12" t="s">
        <v>111</v>
      </c>
      <c r="J5" s="54" t="s">
        <v>60</v>
      </c>
      <c r="K5" s="57" t="s">
        <v>49</v>
      </c>
      <c r="L5" s="55" t="s">
        <v>60</v>
      </c>
      <c r="M5" s="57" t="s">
        <v>49</v>
      </c>
      <c r="N5" s="55" t="s">
        <v>60</v>
      </c>
      <c r="O5" s="56" t="s">
        <v>49</v>
      </c>
      <c r="P5" s="305"/>
      <c r="Q5" s="131" t="s">
        <v>95</v>
      </c>
      <c r="R5" s="132" t="s">
        <v>96</v>
      </c>
      <c r="S5" s="132" t="s">
        <v>60</v>
      </c>
      <c r="T5" s="150" t="s">
        <v>49</v>
      </c>
      <c r="U5" s="36" t="s">
        <v>96</v>
      </c>
      <c r="V5" s="165" t="s">
        <v>60</v>
      </c>
      <c r="W5" s="157" t="s">
        <v>49</v>
      </c>
      <c r="X5" s="39" t="s">
        <v>96</v>
      </c>
      <c r="Y5" s="169" t="s">
        <v>60</v>
      </c>
      <c r="Z5" s="168" t="s">
        <v>49</v>
      </c>
      <c r="AA5" s="22" t="s">
        <v>95</v>
      </c>
      <c r="AB5" s="23" t="s">
        <v>96</v>
      </c>
      <c r="AC5" s="23" t="s">
        <v>60</v>
      </c>
      <c r="AD5" s="171" t="s">
        <v>49</v>
      </c>
      <c r="AE5" s="20" t="s">
        <v>95</v>
      </c>
      <c r="AF5" s="21" t="s">
        <v>96</v>
      </c>
      <c r="AG5" s="177" t="s">
        <v>60</v>
      </c>
      <c r="AH5" s="172" t="s">
        <v>49</v>
      </c>
      <c r="AI5" s="178" t="s">
        <v>60</v>
      </c>
      <c r="AJ5" s="185" t="s">
        <v>49</v>
      </c>
    </row>
    <row r="6" spans="1:36" ht="84" customHeight="1">
      <c r="A6" s="24" t="s">
        <v>9</v>
      </c>
      <c r="B6" s="106">
        <v>4</v>
      </c>
      <c r="C6" s="107">
        <v>0</v>
      </c>
      <c r="D6" s="107">
        <v>10</v>
      </c>
      <c r="E6" s="107">
        <v>1</v>
      </c>
      <c r="F6" s="108" t="s">
        <v>27</v>
      </c>
      <c r="G6" s="107">
        <v>0</v>
      </c>
      <c r="H6" s="251" t="s">
        <v>134</v>
      </c>
      <c r="I6" s="144">
        <v>5</v>
      </c>
      <c r="J6" s="67">
        <v>0.41</v>
      </c>
      <c r="K6" s="68">
        <v>0.44</v>
      </c>
      <c r="L6" s="68" t="s">
        <v>55</v>
      </c>
      <c r="M6" s="136">
        <f>16/10446</f>
        <v>0.0015316867700555237</v>
      </c>
      <c r="N6" s="138" t="s">
        <v>55</v>
      </c>
      <c r="O6" s="195">
        <f>16/2890</f>
        <v>0.005536332179930796</v>
      </c>
      <c r="P6" s="24" t="s">
        <v>9</v>
      </c>
      <c r="Q6" s="69"/>
      <c r="R6" s="70"/>
      <c r="S6" s="123">
        <v>6</v>
      </c>
      <c r="T6" s="246" t="s">
        <v>124</v>
      </c>
      <c r="U6" s="71"/>
      <c r="V6" s="70"/>
      <c r="W6" s="158"/>
      <c r="X6" s="71"/>
      <c r="Y6" s="70"/>
      <c r="Z6" s="72"/>
      <c r="AA6" s="69"/>
      <c r="AB6" s="70"/>
      <c r="AC6" s="70"/>
      <c r="AD6" s="291" t="s">
        <v>210</v>
      </c>
      <c r="AE6" s="207">
        <v>2454</v>
      </c>
      <c r="AF6" s="208">
        <v>2356</v>
      </c>
      <c r="AG6" s="209">
        <v>3774</v>
      </c>
      <c r="AH6" s="215">
        <v>1943</v>
      </c>
      <c r="AI6" s="179">
        <v>0.02</v>
      </c>
      <c r="AJ6" s="218" t="s">
        <v>112</v>
      </c>
    </row>
    <row r="7" spans="1:36" ht="81" customHeight="1">
      <c r="A7" s="24" t="s">
        <v>10</v>
      </c>
      <c r="B7" s="106">
        <v>3</v>
      </c>
      <c r="C7" s="107">
        <v>0</v>
      </c>
      <c r="D7" s="107">
        <v>10</v>
      </c>
      <c r="E7" s="107">
        <v>0</v>
      </c>
      <c r="F7" s="108" t="s">
        <v>28</v>
      </c>
      <c r="G7" s="107">
        <v>1</v>
      </c>
      <c r="H7" s="251" t="s">
        <v>133</v>
      </c>
      <c r="I7" s="144">
        <v>2</v>
      </c>
      <c r="J7" s="67">
        <v>0.64</v>
      </c>
      <c r="K7" s="68">
        <v>0.34</v>
      </c>
      <c r="L7" s="68" t="s">
        <v>55</v>
      </c>
      <c r="M7" s="136">
        <f>13/9979</f>
        <v>0.0013027357450646358</v>
      </c>
      <c r="N7" s="138" t="s">
        <v>55</v>
      </c>
      <c r="O7" s="195">
        <f>13/2909</f>
        <v>0.00446888965280165</v>
      </c>
      <c r="P7" s="24" t="s">
        <v>10</v>
      </c>
      <c r="Q7" s="69"/>
      <c r="R7" s="70"/>
      <c r="S7" s="123">
        <v>14</v>
      </c>
      <c r="T7" s="197" t="s">
        <v>125</v>
      </c>
      <c r="U7" s="71"/>
      <c r="V7" s="70"/>
      <c r="W7" s="158"/>
      <c r="X7" s="71"/>
      <c r="Y7" s="70"/>
      <c r="Z7" s="72"/>
      <c r="AA7" s="69"/>
      <c r="AB7" s="70"/>
      <c r="AC7" s="70"/>
      <c r="AD7" s="292">
        <v>223</v>
      </c>
      <c r="AE7" s="207">
        <v>2570</v>
      </c>
      <c r="AF7" s="208">
        <v>6261</v>
      </c>
      <c r="AG7" s="209">
        <v>4644</v>
      </c>
      <c r="AH7" s="215">
        <v>2295</v>
      </c>
      <c r="AI7" s="179">
        <v>0.051</v>
      </c>
      <c r="AJ7" s="218" t="s">
        <v>114</v>
      </c>
    </row>
    <row r="8" spans="1:36" ht="86.25" customHeight="1" thickBot="1">
      <c r="A8" s="9" t="s">
        <v>11</v>
      </c>
      <c r="B8" s="104">
        <v>15</v>
      </c>
      <c r="C8" s="105">
        <v>0</v>
      </c>
      <c r="D8" s="105">
        <v>16</v>
      </c>
      <c r="E8" s="105">
        <v>0</v>
      </c>
      <c r="F8" s="35" t="s">
        <v>32</v>
      </c>
      <c r="G8" s="149">
        <v>0</v>
      </c>
      <c r="H8" s="252" t="s">
        <v>135</v>
      </c>
      <c r="I8" s="253">
        <v>4</v>
      </c>
      <c r="J8" s="73">
        <v>0.2</v>
      </c>
      <c r="K8" s="74">
        <v>0.57</v>
      </c>
      <c r="L8" s="74" t="s">
        <v>55</v>
      </c>
      <c r="M8" s="194">
        <f>21/9484</f>
        <v>0.002214255588359342</v>
      </c>
      <c r="N8" s="139" t="s">
        <v>55</v>
      </c>
      <c r="O8" s="196">
        <f>21/2731</f>
        <v>0.007689491028927133</v>
      </c>
      <c r="P8" s="9" t="s">
        <v>11</v>
      </c>
      <c r="Q8" s="75"/>
      <c r="R8" s="76"/>
      <c r="S8" s="124">
        <v>7</v>
      </c>
      <c r="T8" s="155" t="s">
        <v>126</v>
      </c>
      <c r="U8" s="77"/>
      <c r="V8" s="76"/>
      <c r="W8" s="159"/>
      <c r="X8" s="77"/>
      <c r="Y8" s="76"/>
      <c r="Z8" s="78"/>
      <c r="AA8" s="75"/>
      <c r="AB8" s="76"/>
      <c r="AC8" s="76"/>
      <c r="AD8" s="293">
        <v>280</v>
      </c>
      <c r="AE8" s="210">
        <v>3250</v>
      </c>
      <c r="AF8" s="211">
        <v>4490</v>
      </c>
      <c r="AG8" s="212">
        <v>4178</v>
      </c>
      <c r="AH8" s="216">
        <v>2860</v>
      </c>
      <c r="AI8" s="180">
        <v>0.08</v>
      </c>
      <c r="AJ8" s="217" t="s">
        <v>129</v>
      </c>
    </row>
    <row r="9" spans="1:36" s="5" customFormat="1" ht="39" customHeight="1" thickBot="1">
      <c r="A9" s="221" t="s">
        <v>17</v>
      </c>
      <c r="B9" s="16">
        <f>SUM(B6:B8)</f>
        <v>22</v>
      </c>
      <c r="C9" s="17">
        <f>SUM(C6:C8)</f>
        <v>0</v>
      </c>
      <c r="D9" s="17">
        <f>SUM(D6:D8)</f>
        <v>36</v>
      </c>
      <c r="E9" s="17">
        <f>SUM(E6:E8)</f>
        <v>1</v>
      </c>
      <c r="F9" s="17">
        <v>44</v>
      </c>
      <c r="G9" s="17">
        <v>1</v>
      </c>
      <c r="H9" s="17">
        <f>16+13+21</f>
        <v>50</v>
      </c>
      <c r="I9" s="145">
        <f>SUM(I6:I8)</f>
        <v>11</v>
      </c>
      <c r="J9" s="255">
        <v>1.24</v>
      </c>
      <c r="K9" s="128">
        <v>1.34</v>
      </c>
      <c r="L9" s="128" t="s">
        <v>55</v>
      </c>
      <c r="M9" s="137">
        <f>50/29909</f>
        <v>0.001671737604065666</v>
      </c>
      <c r="N9" s="140" t="s">
        <v>55</v>
      </c>
      <c r="O9" s="130">
        <f>50/8530</f>
        <v>0.005861664712778429</v>
      </c>
      <c r="P9" s="221" t="s">
        <v>17</v>
      </c>
      <c r="Q9" s="121">
        <v>17</v>
      </c>
      <c r="R9" s="122">
        <v>25</v>
      </c>
      <c r="S9" s="122">
        <f>SUM(S6:S8)</f>
        <v>27</v>
      </c>
      <c r="T9" s="153">
        <v>14</v>
      </c>
      <c r="U9" s="37">
        <v>38</v>
      </c>
      <c r="V9" s="166">
        <v>76</v>
      </c>
      <c r="W9" s="160">
        <v>71</v>
      </c>
      <c r="X9" s="40">
        <v>24</v>
      </c>
      <c r="Y9" s="170">
        <v>32</v>
      </c>
      <c r="Z9" s="41">
        <v>44</v>
      </c>
      <c r="AA9" s="13">
        <v>334</v>
      </c>
      <c r="AB9" s="14">
        <v>488</v>
      </c>
      <c r="AC9" s="14">
        <v>614</v>
      </c>
      <c r="AD9" s="15">
        <f>158+148+223</f>
        <v>529</v>
      </c>
      <c r="AE9" s="198">
        <f>SUM(AE6:AE8)</f>
        <v>8274</v>
      </c>
      <c r="AF9" s="199">
        <f>SUM(AF6:AF8)</f>
        <v>13107</v>
      </c>
      <c r="AG9" s="200">
        <f>SUM(AG6:AG8)</f>
        <v>12596</v>
      </c>
      <c r="AH9" s="213">
        <f>SUM(AH6:AH8)</f>
        <v>7098</v>
      </c>
      <c r="AI9" s="181"/>
      <c r="AJ9" s="193"/>
    </row>
    <row r="10" spans="1:36" ht="78.75" customHeight="1">
      <c r="A10" s="38" t="s">
        <v>12</v>
      </c>
      <c r="B10" s="109">
        <v>11</v>
      </c>
      <c r="C10" s="110">
        <v>0</v>
      </c>
      <c r="D10" s="110">
        <v>18</v>
      </c>
      <c r="E10" s="110">
        <v>0</v>
      </c>
      <c r="F10" s="34" t="s">
        <v>76</v>
      </c>
      <c r="G10" s="110">
        <v>0</v>
      </c>
      <c r="H10" s="251" t="s">
        <v>136</v>
      </c>
      <c r="I10" s="146">
        <v>2</v>
      </c>
      <c r="J10" s="79">
        <v>0.13</v>
      </c>
      <c r="K10" s="80">
        <v>0.28</v>
      </c>
      <c r="L10" s="80" t="s">
        <v>55</v>
      </c>
      <c r="M10" s="135">
        <f>11/10268</f>
        <v>0.0010712894429294898</v>
      </c>
      <c r="N10" s="141" t="s">
        <v>55</v>
      </c>
      <c r="O10" s="254">
        <f>11/3031</f>
        <v>0.003629165291982844</v>
      </c>
      <c r="P10" s="38" t="s">
        <v>12</v>
      </c>
      <c r="Q10" s="81"/>
      <c r="R10" s="125">
        <v>9</v>
      </c>
      <c r="S10" s="125">
        <v>6</v>
      </c>
      <c r="T10" s="246" t="s">
        <v>164</v>
      </c>
      <c r="U10" s="82"/>
      <c r="V10" s="85"/>
      <c r="W10" s="161"/>
      <c r="X10" s="82"/>
      <c r="Y10" s="85"/>
      <c r="Z10" s="84"/>
      <c r="AA10" s="81"/>
      <c r="AB10" s="85"/>
      <c r="AC10" s="85"/>
      <c r="AD10" s="288">
        <v>280</v>
      </c>
      <c r="AE10" s="204">
        <v>2195</v>
      </c>
      <c r="AF10" s="205">
        <v>3795</v>
      </c>
      <c r="AG10" s="206">
        <v>3149</v>
      </c>
      <c r="AH10" s="214">
        <v>2312</v>
      </c>
      <c r="AI10" s="182">
        <v>0.134</v>
      </c>
      <c r="AJ10" s="190" t="s">
        <v>130</v>
      </c>
    </row>
    <row r="11" spans="1:36" ht="79.5" customHeight="1">
      <c r="A11" s="24" t="s">
        <v>13</v>
      </c>
      <c r="B11" s="106">
        <v>14</v>
      </c>
      <c r="C11" s="107">
        <v>3</v>
      </c>
      <c r="D11" s="107">
        <v>12</v>
      </c>
      <c r="E11" s="107">
        <v>0</v>
      </c>
      <c r="F11" s="52" t="s">
        <v>75</v>
      </c>
      <c r="G11" s="107">
        <v>1</v>
      </c>
      <c r="H11" s="251" t="s">
        <v>137</v>
      </c>
      <c r="I11" s="144">
        <v>0</v>
      </c>
      <c r="J11" s="67">
        <v>0.19</v>
      </c>
      <c r="K11" s="68">
        <v>0.5</v>
      </c>
      <c r="L11" s="68" t="s">
        <v>55</v>
      </c>
      <c r="M11" s="136">
        <f>20/9728</f>
        <v>0.002055921052631579</v>
      </c>
      <c r="N11" s="138" t="s">
        <v>55</v>
      </c>
      <c r="O11" s="195">
        <f>20/2783</f>
        <v>0.007186489399928135</v>
      </c>
      <c r="P11" s="24" t="s">
        <v>13</v>
      </c>
      <c r="Q11" s="86"/>
      <c r="R11" s="123">
        <v>8</v>
      </c>
      <c r="S11" s="123">
        <v>5</v>
      </c>
      <c r="T11" s="197" t="s">
        <v>165</v>
      </c>
      <c r="U11" s="87"/>
      <c r="V11" s="90"/>
      <c r="W11" s="162"/>
      <c r="X11" s="87"/>
      <c r="Y11" s="90"/>
      <c r="Z11" s="89"/>
      <c r="AA11" s="86"/>
      <c r="AB11" s="90"/>
      <c r="AC11" s="90"/>
      <c r="AD11" s="289">
        <v>223</v>
      </c>
      <c r="AE11" s="207">
        <v>2878</v>
      </c>
      <c r="AF11" s="208">
        <v>3567</v>
      </c>
      <c r="AG11" s="209">
        <v>3475</v>
      </c>
      <c r="AH11" s="215">
        <v>3646</v>
      </c>
      <c r="AI11" s="179">
        <v>0.185</v>
      </c>
      <c r="AJ11" s="218" t="s">
        <v>131</v>
      </c>
    </row>
    <row r="12" spans="1:36" ht="81" customHeight="1" thickBot="1">
      <c r="A12" s="9" t="s">
        <v>14</v>
      </c>
      <c r="B12" s="104">
        <v>5</v>
      </c>
      <c r="C12" s="105">
        <v>3</v>
      </c>
      <c r="D12" s="35" t="s">
        <v>77</v>
      </c>
      <c r="E12" s="105">
        <v>0</v>
      </c>
      <c r="F12" s="53" t="s">
        <v>78</v>
      </c>
      <c r="G12" s="105">
        <v>0</v>
      </c>
      <c r="H12" s="251" t="s">
        <v>138</v>
      </c>
      <c r="I12" s="147">
        <v>6</v>
      </c>
      <c r="J12" s="73">
        <v>0.34</v>
      </c>
      <c r="K12" s="74">
        <v>0.71</v>
      </c>
      <c r="L12" s="74" t="s">
        <v>55</v>
      </c>
      <c r="M12" s="194">
        <f>27/9860</f>
        <v>0.002738336713995943</v>
      </c>
      <c r="N12" s="139" t="s">
        <v>55</v>
      </c>
      <c r="O12" s="196">
        <f>27/2762</f>
        <v>0.009775524981897175</v>
      </c>
      <c r="P12" s="9" t="s">
        <v>14</v>
      </c>
      <c r="Q12" s="91"/>
      <c r="R12" s="124">
        <v>7</v>
      </c>
      <c r="S12" s="156">
        <v>3</v>
      </c>
      <c r="T12" s="155" t="s">
        <v>166</v>
      </c>
      <c r="U12" s="77"/>
      <c r="V12" s="76"/>
      <c r="W12" s="159"/>
      <c r="X12" s="77"/>
      <c r="Y12" s="76"/>
      <c r="Z12" s="78"/>
      <c r="AA12" s="91"/>
      <c r="AB12" s="92"/>
      <c r="AC12" s="92"/>
      <c r="AD12" s="290">
        <v>178</v>
      </c>
      <c r="AE12" s="210">
        <v>3451</v>
      </c>
      <c r="AF12" s="211">
        <v>3033</v>
      </c>
      <c r="AG12" s="212">
        <v>4090</v>
      </c>
      <c r="AH12" s="216">
        <v>2836</v>
      </c>
      <c r="AI12" s="180">
        <v>0.265</v>
      </c>
      <c r="AJ12" s="217" t="s">
        <v>132</v>
      </c>
    </row>
    <row r="13" spans="1:36" s="5" customFormat="1" ht="33" customHeight="1" thickBot="1">
      <c r="A13" s="221" t="s">
        <v>18</v>
      </c>
      <c r="B13" s="16">
        <f>SUM(B10:B12)</f>
        <v>30</v>
      </c>
      <c r="C13" s="17">
        <f>SUM(C10:C12)</f>
        <v>6</v>
      </c>
      <c r="D13" s="17">
        <v>43</v>
      </c>
      <c r="E13" s="17">
        <v>0</v>
      </c>
      <c r="F13" s="17">
        <v>25</v>
      </c>
      <c r="G13" s="17">
        <v>1</v>
      </c>
      <c r="H13" s="17">
        <v>58</v>
      </c>
      <c r="I13" s="145">
        <v>8</v>
      </c>
      <c r="J13" s="255">
        <v>0.67</v>
      </c>
      <c r="K13" s="258">
        <v>1.48</v>
      </c>
      <c r="L13" s="128" t="s">
        <v>55</v>
      </c>
      <c r="M13" s="137">
        <f>58/29856</f>
        <v>0.001942658092175777</v>
      </c>
      <c r="N13" s="140" t="s">
        <v>55</v>
      </c>
      <c r="O13" s="130">
        <f>58/8576</f>
        <v>0.006763059701492537</v>
      </c>
      <c r="P13" s="221" t="s">
        <v>18</v>
      </c>
      <c r="Q13" s="121">
        <v>17</v>
      </c>
      <c r="R13" s="122">
        <v>24</v>
      </c>
      <c r="S13" s="122">
        <f>SUM(S10:S12)</f>
        <v>14</v>
      </c>
      <c r="T13" s="247">
        <v>12</v>
      </c>
      <c r="U13" s="37">
        <v>24</v>
      </c>
      <c r="V13" s="166">
        <v>80</v>
      </c>
      <c r="W13" s="248">
        <v>54</v>
      </c>
      <c r="X13" s="40">
        <v>21</v>
      </c>
      <c r="Y13" s="170">
        <v>22</v>
      </c>
      <c r="Z13" s="249">
        <v>47</v>
      </c>
      <c r="AA13" s="13">
        <v>303</v>
      </c>
      <c r="AB13" s="14">
        <v>436</v>
      </c>
      <c r="AC13" s="14">
        <v>439</v>
      </c>
      <c r="AD13" s="250">
        <f>280+223+178</f>
        <v>681</v>
      </c>
      <c r="AE13" s="198">
        <f>SUM(AE10:AE12)</f>
        <v>8524</v>
      </c>
      <c r="AF13" s="199">
        <f>SUM(AF10:AF12)</f>
        <v>10395</v>
      </c>
      <c r="AG13" s="200">
        <f>SUM(AG10:AG12)</f>
        <v>10714</v>
      </c>
      <c r="AH13" s="213">
        <f>SUM(AH10:AH12)</f>
        <v>8794</v>
      </c>
      <c r="AI13" s="181"/>
      <c r="AJ13" s="193"/>
    </row>
    <row r="14" spans="1:36" ht="77.25" customHeight="1">
      <c r="A14" s="8" t="s">
        <v>3</v>
      </c>
      <c r="B14" s="109">
        <v>11</v>
      </c>
      <c r="C14" s="110">
        <v>0</v>
      </c>
      <c r="D14" s="18" t="s">
        <v>79</v>
      </c>
      <c r="E14" s="110">
        <v>0</v>
      </c>
      <c r="F14" s="18" t="s">
        <v>80</v>
      </c>
      <c r="G14" s="110">
        <v>0</v>
      </c>
      <c r="H14" s="251" t="s">
        <v>153</v>
      </c>
      <c r="I14" s="146">
        <v>4</v>
      </c>
      <c r="J14" s="79">
        <v>0.17</v>
      </c>
      <c r="K14" s="80">
        <v>0.39</v>
      </c>
      <c r="L14" s="80" t="s">
        <v>55</v>
      </c>
      <c r="M14" s="295">
        <f>14/10920</f>
        <v>0.001282051282051282</v>
      </c>
      <c r="N14" s="141" t="s">
        <v>55</v>
      </c>
      <c r="O14" s="298">
        <f>14/2929</f>
        <v>0.004779788323659952</v>
      </c>
      <c r="P14" s="8" t="s">
        <v>3</v>
      </c>
      <c r="Q14" s="81"/>
      <c r="R14" s="125">
        <v>4</v>
      </c>
      <c r="S14" s="125">
        <v>10</v>
      </c>
      <c r="T14" s="246" t="s">
        <v>127</v>
      </c>
      <c r="U14" s="94"/>
      <c r="V14" s="167"/>
      <c r="W14" s="163"/>
      <c r="X14" s="94"/>
      <c r="Y14" s="167"/>
      <c r="Z14" s="95"/>
      <c r="AA14" s="81"/>
      <c r="AB14" s="85"/>
      <c r="AC14" s="85"/>
      <c r="AD14" s="288">
        <v>385</v>
      </c>
      <c r="AE14" s="204">
        <v>2999</v>
      </c>
      <c r="AF14" s="205">
        <v>4100</v>
      </c>
      <c r="AG14" s="206">
        <v>4410</v>
      </c>
      <c r="AH14" s="176">
        <v>3941</v>
      </c>
      <c r="AI14" s="183">
        <v>0.362</v>
      </c>
      <c r="AJ14" s="191">
        <v>0.919</v>
      </c>
    </row>
    <row r="15" spans="1:36" ht="75">
      <c r="A15" s="6" t="s">
        <v>4</v>
      </c>
      <c r="B15" s="106">
        <v>11</v>
      </c>
      <c r="C15" s="107">
        <v>1</v>
      </c>
      <c r="D15" s="19" t="s">
        <v>82</v>
      </c>
      <c r="E15" s="107">
        <v>0</v>
      </c>
      <c r="F15" s="18" t="s">
        <v>81</v>
      </c>
      <c r="G15" s="107">
        <v>0</v>
      </c>
      <c r="H15" s="251" t="s">
        <v>212</v>
      </c>
      <c r="I15" s="144">
        <v>1</v>
      </c>
      <c r="J15" s="67">
        <v>0.66</v>
      </c>
      <c r="K15" s="68">
        <v>0.28</v>
      </c>
      <c r="L15" s="68" t="s">
        <v>55</v>
      </c>
      <c r="M15" s="296">
        <f>11/9912</f>
        <v>0.001109765940274415</v>
      </c>
      <c r="N15" s="138" t="s">
        <v>55</v>
      </c>
      <c r="O15" s="299">
        <f>11/2573</f>
        <v>0.004275165176836378</v>
      </c>
      <c r="P15" s="6" t="s">
        <v>4</v>
      </c>
      <c r="Q15" s="86"/>
      <c r="R15" s="123">
        <v>4</v>
      </c>
      <c r="S15" s="123">
        <v>7</v>
      </c>
      <c r="T15" s="197" t="s">
        <v>127</v>
      </c>
      <c r="U15" s="71"/>
      <c r="V15" s="70"/>
      <c r="W15" s="158"/>
      <c r="X15" s="71"/>
      <c r="Y15" s="70"/>
      <c r="Z15" s="72"/>
      <c r="AA15" s="86"/>
      <c r="AB15" s="90"/>
      <c r="AC15" s="90"/>
      <c r="AD15" s="289">
        <v>157</v>
      </c>
      <c r="AE15" s="207">
        <v>2570</v>
      </c>
      <c r="AF15" s="208">
        <v>4056</v>
      </c>
      <c r="AG15" s="209">
        <v>3752</v>
      </c>
      <c r="AH15" s="173">
        <v>3004</v>
      </c>
      <c r="AI15" s="179">
        <v>0.46</v>
      </c>
      <c r="AJ15" s="186"/>
    </row>
    <row r="16" spans="1:36" ht="78" customHeight="1" thickBot="1">
      <c r="A16" s="7" t="s">
        <v>5</v>
      </c>
      <c r="B16" s="104">
        <v>7</v>
      </c>
      <c r="C16" s="105">
        <v>0</v>
      </c>
      <c r="D16" s="25" t="s">
        <v>83</v>
      </c>
      <c r="E16" s="105">
        <v>0</v>
      </c>
      <c r="F16" s="112" t="s">
        <v>84</v>
      </c>
      <c r="G16" s="105">
        <v>1</v>
      </c>
      <c r="H16" s="251" t="s">
        <v>213</v>
      </c>
      <c r="I16" s="147">
        <v>5</v>
      </c>
      <c r="J16" s="73">
        <v>0.24</v>
      </c>
      <c r="K16" s="74">
        <v>0.76</v>
      </c>
      <c r="L16" s="74" t="s">
        <v>55</v>
      </c>
      <c r="M16" s="297">
        <f>30/11124</f>
        <v>0.002696871628910464</v>
      </c>
      <c r="N16" s="139" t="s">
        <v>55</v>
      </c>
      <c r="O16" s="300">
        <f>30/2786</f>
        <v>0.010768126346015794</v>
      </c>
      <c r="P16" s="7" t="s">
        <v>5</v>
      </c>
      <c r="Q16" s="91"/>
      <c r="R16" s="124">
        <v>11</v>
      </c>
      <c r="S16" s="124">
        <v>6</v>
      </c>
      <c r="T16" s="155" t="s">
        <v>127</v>
      </c>
      <c r="U16" s="77"/>
      <c r="V16" s="76"/>
      <c r="W16" s="159"/>
      <c r="X16" s="77"/>
      <c r="Y16" s="76"/>
      <c r="Z16" s="78"/>
      <c r="AA16" s="91"/>
      <c r="AB16" s="92"/>
      <c r="AC16" s="92"/>
      <c r="AD16" s="290">
        <v>235</v>
      </c>
      <c r="AE16" s="210">
        <v>3250</v>
      </c>
      <c r="AF16" s="211">
        <v>4836</v>
      </c>
      <c r="AG16" s="212">
        <v>3181</v>
      </c>
      <c r="AH16" s="174">
        <v>3668</v>
      </c>
      <c r="AI16" s="180">
        <v>0.602</v>
      </c>
      <c r="AJ16" s="188">
        <v>0.964</v>
      </c>
    </row>
    <row r="17" spans="1:36" s="5" customFormat="1" ht="36.75" customHeight="1" thickBot="1">
      <c r="A17" s="221" t="s">
        <v>19</v>
      </c>
      <c r="B17" s="16">
        <f>SUM(B14:B16)</f>
        <v>29</v>
      </c>
      <c r="C17" s="17">
        <f>SUM(C14:C16)</f>
        <v>1</v>
      </c>
      <c r="D17" s="17">
        <v>40</v>
      </c>
      <c r="E17" s="17">
        <v>0</v>
      </c>
      <c r="F17" s="17">
        <v>40</v>
      </c>
      <c r="G17" s="17">
        <v>1</v>
      </c>
      <c r="H17" s="17">
        <v>55</v>
      </c>
      <c r="I17" s="145">
        <v>10</v>
      </c>
      <c r="J17" s="255">
        <v>1.08</v>
      </c>
      <c r="K17" s="128">
        <v>1.43</v>
      </c>
      <c r="L17" s="128" t="s">
        <v>55</v>
      </c>
      <c r="M17" s="137">
        <f>55/31956</f>
        <v>0.0017211165352359495</v>
      </c>
      <c r="N17" s="128" t="s">
        <v>55</v>
      </c>
      <c r="O17" s="130">
        <f>55/8288</f>
        <v>0.006636100386100386</v>
      </c>
      <c r="P17" s="221" t="s">
        <v>19</v>
      </c>
      <c r="Q17" s="121">
        <v>25</v>
      </c>
      <c r="R17" s="122">
        <f>SUM(R14:R16)</f>
        <v>19</v>
      </c>
      <c r="S17" s="122">
        <v>23</v>
      </c>
      <c r="T17" s="247" t="s">
        <v>127</v>
      </c>
      <c r="U17" s="37">
        <v>59</v>
      </c>
      <c r="V17" s="166">
        <v>47</v>
      </c>
      <c r="W17" s="248" t="s">
        <v>128</v>
      </c>
      <c r="X17" s="40">
        <v>21</v>
      </c>
      <c r="Y17" s="170">
        <v>26</v>
      </c>
      <c r="Z17" s="249" t="s">
        <v>127</v>
      </c>
      <c r="AA17" s="13">
        <v>362</v>
      </c>
      <c r="AB17" s="14">
        <v>458</v>
      </c>
      <c r="AC17" s="14">
        <v>433</v>
      </c>
      <c r="AD17" s="250">
        <f>385+157+235</f>
        <v>777</v>
      </c>
      <c r="AE17" s="198">
        <f>SUM(AE14:AE16)</f>
        <v>8819</v>
      </c>
      <c r="AF17" s="199">
        <f>SUM(AF14:AF16)</f>
        <v>12992</v>
      </c>
      <c r="AG17" s="200">
        <f>SUM(AG14:AG16)</f>
        <v>11343</v>
      </c>
      <c r="AH17" s="175">
        <f>SUM(AH14:AH16)</f>
        <v>10613</v>
      </c>
      <c r="AI17" s="181"/>
      <c r="AJ17" s="303"/>
    </row>
    <row r="18" spans="1:36" ht="79.5" customHeight="1">
      <c r="A18" s="8" t="s">
        <v>6</v>
      </c>
      <c r="B18" s="109">
        <v>8</v>
      </c>
      <c r="C18" s="110">
        <v>0</v>
      </c>
      <c r="D18" s="25" t="s">
        <v>85</v>
      </c>
      <c r="E18" s="111">
        <v>0</v>
      </c>
      <c r="F18" s="112" t="s">
        <v>87</v>
      </c>
      <c r="G18" s="111">
        <v>1</v>
      </c>
      <c r="H18" s="111"/>
      <c r="I18" s="148"/>
      <c r="J18" s="96">
        <v>0.58</v>
      </c>
      <c r="K18" s="80"/>
      <c r="L18" s="97">
        <f>22/10150</f>
        <v>0.002167487684729064</v>
      </c>
      <c r="M18" s="135"/>
      <c r="N18" s="97">
        <f>22/2878</f>
        <v>0.007644197359277276</v>
      </c>
      <c r="O18" s="142"/>
      <c r="P18" s="8" t="s">
        <v>6</v>
      </c>
      <c r="Q18" s="81"/>
      <c r="R18" s="125">
        <v>7</v>
      </c>
      <c r="S18" s="125">
        <v>4</v>
      </c>
      <c r="T18" s="154"/>
      <c r="U18" s="82"/>
      <c r="V18" s="85"/>
      <c r="W18" s="161"/>
      <c r="X18" s="82"/>
      <c r="Y18" s="85"/>
      <c r="Z18" s="84"/>
      <c r="AA18" s="81"/>
      <c r="AB18" s="85"/>
      <c r="AC18" s="85"/>
      <c r="AD18" s="83"/>
      <c r="AE18" s="204">
        <v>4073</v>
      </c>
      <c r="AF18" s="205">
        <v>5042</v>
      </c>
      <c r="AG18" s="206">
        <v>5646</v>
      </c>
      <c r="AH18" s="176"/>
      <c r="AI18" s="184">
        <v>0.747</v>
      </c>
      <c r="AJ18" s="192"/>
    </row>
    <row r="19" spans="1:36" ht="78.75" customHeight="1">
      <c r="A19" s="6" t="s">
        <v>7</v>
      </c>
      <c r="B19" s="106">
        <v>9</v>
      </c>
      <c r="C19" s="107">
        <v>0</v>
      </c>
      <c r="D19" s="25" t="s">
        <v>86</v>
      </c>
      <c r="E19" s="107">
        <v>0</v>
      </c>
      <c r="F19" s="112" t="s">
        <v>88</v>
      </c>
      <c r="G19" s="107">
        <v>10</v>
      </c>
      <c r="H19" s="107"/>
      <c r="I19" s="144"/>
      <c r="J19" s="67">
        <v>0.36</v>
      </c>
      <c r="K19" s="68"/>
      <c r="L19" s="98">
        <v>0.0022</v>
      </c>
      <c r="M19" s="136"/>
      <c r="N19" s="98">
        <v>0.0072</v>
      </c>
      <c r="O19" s="143"/>
      <c r="P19" s="6" t="s">
        <v>7</v>
      </c>
      <c r="Q19" s="86"/>
      <c r="R19" s="123">
        <v>5</v>
      </c>
      <c r="S19" s="123">
        <v>6</v>
      </c>
      <c r="T19" s="151"/>
      <c r="U19" s="87"/>
      <c r="V19" s="90"/>
      <c r="W19" s="162"/>
      <c r="X19" s="87"/>
      <c r="Y19" s="90"/>
      <c r="Z19" s="89"/>
      <c r="AA19" s="86"/>
      <c r="AB19" s="90"/>
      <c r="AC19" s="90"/>
      <c r="AD19" s="88"/>
      <c r="AE19" s="207">
        <v>2499</v>
      </c>
      <c r="AF19" s="208">
        <v>3082</v>
      </c>
      <c r="AG19" s="209">
        <v>4436</v>
      </c>
      <c r="AH19" s="173"/>
      <c r="AI19" s="179">
        <v>0.871</v>
      </c>
      <c r="AJ19" s="186"/>
    </row>
    <row r="20" spans="1:36" ht="83.25" customHeight="1" thickBot="1">
      <c r="A20" s="7" t="s">
        <v>8</v>
      </c>
      <c r="B20" s="104">
        <v>22</v>
      </c>
      <c r="C20" s="105">
        <v>1</v>
      </c>
      <c r="D20" s="25" t="s">
        <v>90</v>
      </c>
      <c r="E20" s="105">
        <v>0</v>
      </c>
      <c r="F20" s="112" t="s">
        <v>89</v>
      </c>
      <c r="G20" s="105">
        <v>8</v>
      </c>
      <c r="H20" s="105"/>
      <c r="I20" s="147"/>
      <c r="J20" s="294">
        <v>0.81</v>
      </c>
      <c r="K20" s="134"/>
      <c r="L20" s="97">
        <v>0.0031</v>
      </c>
      <c r="M20" s="135"/>
      <c r="N20" s="223">
        <v>0.011</v>
      </c>
      <c r="O20" s="224"/>
      <c r="P20" s="7" t="s">
        <v>8</v>
      </c>
      <c r="Q20" s="91"/>
      <c r="R20" s="124">
        <v>2</v>
      </c>
      <c r="S20" s="124">
        <v>2</v>
      </c>
      <c r="T20" s="152"/>
      <c r="U20" s="99"/>
      <c r="V20" s="92"/>
      <c r="W20" s="164"/>
      <c r="X20" s="99"/>
      <c r="Y20" s="92"/>
      <c r="Z20" s="100"/>
      <c r="AA20" s="91"/>
      <c r="AB20" s="92"/>
      <c r="AC20" s="92"/>
      <c r="AD20" s="93"/>
      <c r="AE20" s="210">
        <v>3229</v>
      </c>
      <c r="AF20" s="211">
        <v>4246</v>
      </c>
      <c r="AG20" s="212">
        <v>3323</v>
      </c>
      <c r="AH20" s="174"/>
      <c r="AI20" s="219" t="s">
        <v>113</v>
      </c>
      <c r="AJ20" s="189"/>
    </row>
    <row r="21" spans="1:36" s="5" customFormat="1" ht="33" customHeight="1" thickBot="1">
      <c r="A21" s="221" t="s">
        <v>20</v>
      </c>
      <c r="B21" s="16">
        <f>SUM(B18:B20)</f>
        <v>39</v>
      </c>
      <c r="C21" s="17">
        <f>SUM(C18:C20)</f>
        <v>1</v>
      </c>
      <c r="D21" s="17">
        <v>30</v>
      </c>
      <c r="E21" s="17">
        <v>0</v>
      </c>
      <c r="F21" s="17">
        <v>73</v>
      </c>
      <c r="G21" s="17">
        <v>19</v>
      </c>
      <c r="H21" s="17"/>
      <c r="I21" s="145"/>
      <c r="J21" s="255">
        <v>1.9</v>
      </c>
      <c r="K21" s="128"/>
      <c r="L21" s="129">
        <v>0.0024</v>
      </c>
      <c r="M21" s="137"/>
      <c r="N21" s="129">
        <v>0.0085</v>
      </c>
      <c r="O21" s="130"/>
      <c r="P21" s="222" t="s">
        <v>20</v>
      </c>
      <c r="Q21" s="121">
        <v>21</v>
      </c>
      <c r="R21" s="122">
        <v>14</v>
      </c>
      <c r="S21" s="122">
        <v>12</v>
      </c>
      <c r="T21" s="153"/>
      <c r="U21" s="37">
        <v>66</v>
      </c>
      <c r="V21" s="166">
        <v>70</v>
      </c>
      <c r="W21" s="160"/>
      <c r="X21" s="40">
        <v>35</v>
      </c>
      <c r="Y21" s="170">
        <v>34</v>
      </c>
      <c r="Z21" s="41"/>
      <c r="AA21" s="13">
        <v>437</v>
      </c>
      <c r="AB21" s="14">
        <v>637</v>
      </c>
      <c r="AC21" s="14">
        <v>375</v>
      </c>
      <c r="AD21" s="15"/>
      <c r="AE21" s="198">
        <f>SUM(AE18:AE20)</f>
        <v>9801</v>
      </c>
      <c r="AF21" s="199">
        <f>SUM(AF18:AF20)</f>
        <v>12370</v>
      </c>
      <c r="AG21" s="200">
        <v>13305</v>
      </c>
      <c r="AH21" s="175"/>
      <c r="AI21" s="181"/>
      <c r="AJ21" s="193"/>
    </row>
    <row r="22" spans="1:36" ht="15">
      <c r="A22" s="2"/>
      <c r="B22" s="3"/>
      <c r="C22" s="4"/>
      <c r="D22" s="3"/>
      <c r="E22" s="3"/>
      <c r="F22" s="3"/>
      <c r="G22" s="3"/>
      <c r="H22" s="3"/>
      <c r="I22" s="3"/>
      <c r="J22" s="101"/>
      <c r="K22" s="101"/>
      <c r="L22" s="101"/>
      <c r="M22" s="101"/>
      <c r="N22" s="101"/>
      <c r="O22" s="101"/>
      <c r="P22" s="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201"/>
      <c r="AF22" s="202"/>
      <c r="AG22" s="202"/>
      <c r="AH22" s="103"/>
      <c r="AI22" s="5"/>
      <c r="AJ22" s="5"/>
    </row>
    <row r="23" spans="1:36" ht="30.75">
      <c r="A23" s="232" t="s">
        <v>15</v>
      </c>
      <c r="B23" s="233">
        <f>+B9+B13+B17+B21</f>
        <v>120</v>
      </c>
      <c r="C23" s="126">
        <f>+C9+C13+C17+C21</f>
        <v>8</v>
      </c>
      <c r="D23" s="126">
        <f>+D9+D13+D17+D21</f>
        <v>149</v>
      </c>
      <c r="E23" s="126">
        <f>+E9+E13+E17+E21</f>
        <v>1</v>
      </c>
      <c r="F23" s="126">
        <v>182</v>
      </c>
      <c r="G23" s="126">
        <v>22</v>
      </c>
      <c r="H23" s="126"/>
      <c r="I23" s="230"/>
      <c r="J23" s="256">
        <v>4.91</v>
      </c>
      <c r="K23" s="257"/>
      <c r="L23" s="127">
        <v>0.0016</v>
      </c>
      <c r="M23" s="127"/>
      <c r="N23" s="127">
        <v>0.0054</v>
      </c>
      <c r="O23" s="245"/>
      <c r="P23" s="244" t="s">
        <v>15</v>
      </c>
      <c r="Q23" s="231">
        <f>+Q9+Q13+Q17+Q21</f>
        <v>80</v>
      </c>
      <c r="R23" s="120">
        <f>+R9+R13+R17+R21</f>
        <v>82</v>
      </c>
      <c r="S23" s="120">
        <f>+S9+S13+S17+S21</f>
        <v>76</v>
      </c>
      <c r="T23" s="237"/>
      <c r="U23" s="236">
        <f>+U21+U17+U13+U9</f>
        <v>187</v>
      </c>
      <c r="V23" s="117">
        <f>+V21+V17+V13+V9</f>
        <v>273</v>
      </c>
      <c r="W23" s="235"/>
      <c r="X23" s="234">
        <f>+X21+X17+X13+X9</f>
        <v>101</v>
      </c>
      <c r="Y23" s="118">
        <f>+Y21+Y17+Y13+Y9</f>
        <v>114</v>
      </c>
      <c r="Z23" s="243"/>
      <c r="AA23" s="242">
        <f aca="true" t="shared" si="0" ref="AA23:AG23">+AA9+AA13+AA17+AA21</f>
        <v>1436</v>
      </c>
      <c r="AB23" s="119">
        <f t="shared" si="0"/>
        <v>2019</v>
      </c>
      <c r="AC23" s="119">
        <f t="shared" si="0"/>
        <v>1861</v>
      </c>
      <c r="AD23" s="239"/>
      <c r="AE23" s="238">
        <f t="shared" si="0"/>
        <v>35418</v>
      </c>
      <c r="AF23" s="203">
        <f t="shared" si="0"/>
        <v>48864</v>
      </c>
      <c r="AG23" s="203">
        <f t="shared" si="0"/>
        <v>47958</v>
      </c>
      <c r="AH23" s="241"/>
      <c r="AI23" s="240">
        <v>0.72</v>
      </c>
      <c r="AJ23" s="187"/>
    </row>
    <row r="25" spans="1:23" s="225" customFormat="1" ht="12.75" customHeight="1">
      <c r="A25" s="228" t="s">
        <v>139</v>
      </c>
      <c r="I25" s="228" t="s">
        <v>140</v>
      </c>
      <c r="J25" s="226"/>
      <c r="K25" s="226"/>
      <c r="L25" s="226"/>
      <c r="M25" s="228"/>
      <c r="N25" s="228"/>
      <c r="O25" s="226"/>
      <c r="P25" s="226"/>
      <c r="W25" s="228"/>
    </row>
    <row r="26" spans="1:23" ht="12.75" customHeight="1">
      <c r="A26" s="225" t="s">
        <v>21</v>
      </c>
      <c r="B26" s="225"/>
      <c r="C26" s="225"/>
      <c r="D26" s="225"/>
      <c r="E26" s="225"/>
      <c r="F26" s="225"/>
      <c r="G26" s="225"/>
      <c r="H26" s="225"/>
      <c r="I26" s="225" t="s">
        <v>142</v>
      </c>
      <c r="J26" s="226"/>
      <c r="K26" s="226"/>
      <c r="M26" s="115"/>
      <c r="N26" s="115"/>
      <c r="W26" s="115"/>
    </row>
    <row r="27" spans="1:23" ht="12.75" customHeight="1">
      <c r="A27" s="225" t="s">
        <v>22</v>
      </c>
      <c r="B27" s="225"/>
      <c r="C27" s="225"/>
      <c r="D27" s="225"/>
      <c r="E27" s="225"/>
      <c r="F27" s="225"/>
      <c r="G27" s="225"/>
      <c r="H27" s="225"/>
      <c r="I27" s="225" t="s">
        <v>143</v>
      </c>
      <c r="J27" s="226"/>
      <c r="K27" s="226"/>
      <c r="M27" s="115"/>
      <c r="N27" s="115"/>
      <c r="W27" s="115"/>
    </row>
    <row r="28" spans="1:23" ht="12.75" customHeight="1">
      <c r="A28" s="225" t="s">
        <v>23</v>
      </c>
      <c r="B28" s="225"/>
      <c r="C28" s="225"/>
      <c r="D28" s="225"/>
      <c r="E28" s="225"/>
      <c r="F28" s="225"/>
      <c r="G28" s="225"/>
      <c r="H28" s="225"/>
      <c r="I28" s="225" t="s">
        <v>144</v>
      </c>
      <c r="J28" s="226"/>
      <c r="K28" s="226"/>
      <c r="M28" s="115"/>
      <c r="N28" s="115"/>
      <c r="W28" s="115"/>
    </row>
    <row r="29" spans="1:23" ht="12.75" customHeight="1">
      <c r="A29" s="225" t="s">
        <v>24</v>
      </c>
      <c r="B29" s="225"/>
      <c r="C29" s="225"/>
      <c r="D29" s="225"/>
      <c r="E29" s="225"/>
      <c r="F29" s="225"/>
      <c r="G29" s="225"/>
      <c r="H29" s="225"/>
      <c r="I29" s="225" t="s">
        <v>145</v>
      </c>
      <c r="J29" s="226"/>
      <c r="K29" s="226"/>
      <c r="M29" s="115"/>
      <c r="N29" s="115"/>
      <c r="W29" s="115"/>
    </row>
    <row r="30" spans="1:23" ht="12.75" customHeight="1">
      <c r="A30" s="225" t="s">
        <v>25</v>
      </c>
      <c r="B30" s="225"/>
      <c r="C30" s="225"/>
      <c r="D30" s="225"/>
      <c r="E30" s="225"/>
      <c r="F30" s="225"/>
      <c r="G30" s="225"/>
      <c r="H30" s="225"/>
      <c r="I30" s="225" t="s">
        <v>146</v>
      </c>
      <c r="J30" s="226"/>
      <c r="K30" s="226"/>
      <c r="M30" s="115"/>
      <c r="N30" s="115"/>
      <c r="W30" s="115"/>
    </row>
    <row r="31" spans="1:23" ht="12.75" customHeight="1">
      <c r="A31" s="225" t="s">
        <v>26</v>
      </c>
      <c r="B31" s="225"/>
      <c r="C31" s="225"/>
      <c r="D31" s="225"/>
      <c r="E31" s="225"/>
      <c r="F31" s="225"/>
      <c r="G31" s="225"/>
      <c r="H31" s="225"/>
      <c r="I31" s="225"/>
      <c r="J31" s="226"/>
      <c r="K31" s="226"/>
      <c r="M31" s="115"/>
      <c r="N31" s="115"/>
      <c r="W31" s="115"/>
    </row>
    <row r="32" spans="1:23" ht="12.75" customHeight="1">
      <c r="A32" s="225"/>
      <c r="B32" s="225"/>
      <c r="C32" s="225"/>
      <c r="D32" s="225"/>
      <c r="E32" s="225"/>
      <c r="F32" s="225"/>
      <c r="G32" s="225"/>
      <c r="H32" s="225"/>
      <c r="I32" s="228" t="s">
        <v>141</v>
      </c>
      <c r="J32" s="226"/>
      <c r="K32" s="226"/>
      <c r="M32" s="115"/>
      <c r="N32" s="115"/>
      <c r="W32" s="115"/>
    </row>
    <row r="33" spans="1:11" s="115" customFormat="1" ht="12.75" customHeight="1">
      <c r="A33" s="227"/>
      <c r="B33" s="225"/>
      <c r="C33" s="225"/>
      <c r="D33" s="225"/>
      <c r="E33" s="225"/>
      <c r="F33" s="225"/>
      <c r="G33" s="225"/>
      <c r="H33" s="225"/>
      <c r="I33" s="225" t="s">
        <v>147</v>
      </c>
      <c r="J33" s="226"/>
      <c r="K33" s="226"/>
    </row>
    <row r="34" spans="1:14" s="115" customFormat="1" ht="12.75" customHeight="1">
      <c r="A34" s="225"/>
      <c r="B34" s="225"/>
      <c r="C34" s="225"/>
      <c r="D34" s="225"/>
      <c r="E34" s="225"/>
      <c r="F34" s="225"/>
      <c r="G34" s="225"/>
      <c r="H34" s="225"/>
      <c r="I34" s="225" t="s">
        <v>148</v>
      </c>
      <c r="J34" s="226"/>
      <c r="K34" s="226"/>
      <c r="L34" s="116"/>
      <c r="M34" s="116"/>
      <c r="N34" s="116"/>
    </row>
    <row r="35" spans="1:14" s="115" customFormat="1" ht="12.75" customHeight="1">
      <c r="A35" s="225"/>
      <c r="B35" s="225"/>
      <c r="C35" s="225"/>
      <c r="D35" s="225"/>
      <c r="E35" s="225"/>
      <c r="F35" s="225"/>
      <c r="G35" s="225"/>
      <c r="H35" s="225"/>
      <c r="I35" s="225" t="s">
        <v>149</v>
      </c>
      <c r="J35" s="226"/>
      <c r="K35" s="226"/>
      <c r="L35" s="116"/>
      <c r="M35" s="116"/>
      <c r="N35" s="116"/>
    </row>
    <row r="36" spans="1:14" s="115" customFormat="1" ht="12.75" customHeight="1">
      <c r="A36" s="225"/>
      <c r="B36" s="225"/>
      <c r="C36" s="225"/>
      <c r="D36" s="225"/>
      <c r="E36" s="225"/>
      <c r="F36" s="225"/>
      <c r="G36" s="225"/>
      <c r="H36" s="225"/>
      <c r="I36" s="225" t="s">
        <v>150</v>
      </c>
      <c r="J36" s="226"/>
      <c r="K36" s="226"/>
      <c r="L36" s="116"/>
      <c r="M36" s="116"/>
      <c r="N36" s="116"/>
    </row>
    <row r="37" spans="1:14" s="115" customFormat="1" ht="12.75" customHeight="1">
      <c r="A37" s="225"/>
      <c r="B37" s="225"/>
      <c r="C37" s="225"/>
      <c r="D37" s="225"/>
      <c r="E37" s="225"/>
      <c r="F37" s="225"/>
      <c r="G37" s="225"/>
      <c r="H37" s="225"/>
      <c r="I37" s="225" t="s">
        <v>151</v>
      </c>
      <c r="J37" s="226"/>
      <c r="K37" s="226"/>
      <c r="L37" s="116"/>
      <c r="M37" s="116"/>
      <c r="N37" s="116"/>
    </row>
    <row r="38" spans="1:14" s="115" customFormat="1" ht="12.7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6"/>
      <c r="K38" s="226"/>
      <c r="L38" s="116"/>
      <c r="M38" s="116"/>
      <c r="N38" s="116"/>
    </row>
    <row r="39" spans="1:14" s="115" customFormat="1" ht="12.75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6"/>
      <c r="K39" s="226"/>
      <c r="L39" s="116"/>
      <c r="M39" s="116"/>
      <c r="N39" s="116"/>
    </row>
    <row r="40" spans="1:14" s="115" customFormat="1" ht="12.75" customHeight="1">
      <c r="A40" s="225"/>
      <c r="B40" s="225"/>
      <c r="C40" s="225"/>
      <c r="D40" s="225"/>
      <c r="E40" s="225"/>
      <c r="F40" s="225"/>
      <c r="G40" s="225"/>
      <c r="H40" s="225"/>
      <c r="J40" s="226"/>
      <c r="K40" s="226"/>
      <c r="L40" s="116"/>
      <c r="M40" s="116"/>
      <c r="N40" s="116"/>
    </row>
    <row r="41" spans="1:14" s="115" customFormat="1" ht="12.75" customHeight="1">
      <c r="A41" s="225"/>
      <c r="B41" s="225"/>
      <c r="C41" s="225"/>
      <c r="D41" s="225"/>
      <c r="E41" s="225"/>
      <c r="F41" s="225"/>
      <c r="G41" s="225"/>
      <c r="H41" s="225"/>
      <c r="J41" s="226"/>
      <c r="K41" s="226"/>
      <c r="L41" s="116"/>
      <c r="M41" s="116"/>
      <c r="N41" s="116"/>
    </row>
    <row r="42" spans="1:14" s="115" customFormat="1" ht="12.75" customHeight="1">
      <c r="A42" s="225"/>
      <c r="B42" s="225"/>
      <c r="C42" s="225"/>
      <c r="D42" s="225"/>
      <c r="E42" s="225"/>
      <c r="F42" s="225"/>
      <c r="G42" s="225"/>
      <c r="H42" s="225"/>
      <c r="J42" s="226"/>
      <c r="K42" s="226"/>
      <c r="L42" s="116"/>
      <c r="M42" s="116"/>
      <c r="N42" s="116"/>
    </row>
    <row r="43" spans="1:16" s="115" customFormat="1" ht="14.25">
      <c r="A43" s="114"/>
      <c r="J43" s="116"/>
      <c r="K43" s="116"/>
      <c r="L43" s="116"/>
      <c r="M43" s="116"/>
      <c r="N43" s="116"/>
      <c r="O43" s="116"/>
      <c r="P43" s="116"/>
    </row>
    <row r="44" spans="10:16" s="115" customFormat="1" ht="14.25">
      <c r="J44" s="116"/>
      <c r="K44" s="116"/>
      <c r="L44" s="116"/>
      <c r="M44" s="116"/>
      <c r="N44" s="116"/>
      <c r="O44" s="116"/>
      <c r="P44" s="116"/>
    </row>
    <row r="45" spans="10:16" s="115" customFormat="1" ht="14.25">
      <c r="J45" s="116"/>
      <c r="K45" s="116"/>
      <c r="L45" s="116"/>
      <c r="M45" s="116"/>
      <c r="N45" s="116"/>
      <c r="O45" s="116"/>
      <c r="P45" s="116"/>
    </row>
    <row r="46" spans="10:16" s="115" customFormat="1" ht="14.25">
      <c r="J46" s="116"/>
      <c r="K46" s="116"/>
      <c r="L46" s="116"/>
      <c r="M46" s="116"/>
      <c r="N46" s="116"/>
      <c r="O46" s="116"/>
      <c r="P46" s="116"/>
    </row>
    <row r="47" spans="10:16" s="115" customFormat="1" ht="14.25">
      <c r="J47" s="116"/>
      <c r="K47" s="116"/>
      <c r="L47" s="116"/>
      <c r="M47" s="116"/>
      <c r="N47" s="116"/>
      <c r="O47" s="116"/>
      <c r="P47" s="116"/>
    </row>
    <row r="48" spans="10:16" s="115" customFormat="1" ht="14.25">
      <c r="J48" s="116"/>
      <c r="K48" s="116"/>
      <c r="L48" s="116"/>
      <c r="M48" s="116"/>
      <c r="N48" s="116"/>
      <c r="O48" s="116"/>
      <c r="P48" s="116"/>
    </row>
    <row r="49" spans="10:16" s="115" customFormat="1" ht="14.25">
      <c r="J49" s="116"/>
      <c r="K49" s="116"/>
      <c r="L49" s="116"/>
      <c r="M49" s="116"/>
      <c r="N49" s="116"/>
      <c r="O49" s="116"/>
      <c r="P49" s="116"/>
    </row>
    <row r="50" spans="10:16" s="115" customFormat="1" ht="14.25">
      <c r="J50" s="116"/>
      <c r="K50" s="116"/>
      <c r="L50" s="116"/>
      <c r="M50" s="116"/>
      <c r="N50" s="116"/>
      <c r="O50" s="116"/>
      <c r="P50" s="116"/>
    </row>
  </sheetData>
  <sheetProtection/>
  <mergeCells count="12">
    <mergeCell ref="L4:M4"/>
    <mergeCell ref="N4:O4"/>
    <mergeCell ref="A4:A5"/>
    <mergeCell ref="AE4:AH4"/>
    <mergeCell ref="AI4:AJ4"/>
    <mergeCell ref="J4:K4"/>
    <mergeCell ref="B4:I4"/>
    <mergeCell ref="Q4:T4"/>
    <mergeCell ref="U4:W4"/>
    <mergeCell ref="X4:Z4"/>
    <mergeCell ref="AA4:AD4"/>
    <mergeCell ref="P4:P5"/>
  </mergeCells>
  <printOptions/>
  <pageMargins left="0.3" right="0.2" top="0.33" bottom="0.19" header="0.32" footer="0.16"/>
  <pageSetup horizontalDpi="600" verticalDpi="600" orientation="landscape" scale="59" r:id="rId1"/>
  <rowBreaks count="1" manualBreakCount="1">
    <brk id="13" max="35" man="1"/>
  </rowBreaks>
  <colBreaks count="1" manualBreakCount="1">
    <brk id="1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60" zoomScalePageLayoutView="0" workbookViewId="0" topLeftCell="A4">
      <selection activeCell="D26" sqref="D26"/>
    </sheetView>
  </sheetViews>
  <sheetFormatPr defaultColWidth="9.140625" defaultRowHeight="15"/>
  <cols>
    <col min="1" max="1" width="16.00390625" style="31" customWidth="1"/>
    <col min="2" max="2" width="15.57421875" style="31" customWidth="1"/>
    <col min="3" max="3" width="15.7109375" style="31" customWidth="1"/>
    <col min="4" max="4" width="17.28125" style="31" customWidth="1"/>
    <col min="5" max="5" width="17.421875" style="31" customWidth="1"/>
    <col min="6" max="11" width="8.7109375" style="31" customWidth="1"/>
    <col min="12" max="12" width="4.140625" style="0" customWidth="1"/>
    <col min="13" max="13" width="9.140625" style="31" customWidth="1"/>
  </cols>
  <sheetData>
    <row r="1" spans="1:13" s="30" customFormat="1" ht="18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M1" s="28"/>
    </row>
    <row r="2" ht="14.25" customHeight="1"/>
    <row r="3" spans="1:5" ht="31.5" customHeight="1">
      <c r="A3" s="32"/>
      <c r="B3" s="51" t="s">
        <v>34</v>
      </c>
      <c r="C3" s="26" t="s">
        <v>168</v>
      </c>
      <c r="D3" s="42"/>
      <c r="E3" s="42"/>
    </row>
    <row r="4" spans="1:3" ht="15">
      <c r="A4" s="49">
        <v>41091</v>
      </c>
      <c r="B4" s="43">
        <v>14</v>
      </c>
      <c r="C4" s="43">
        <v>0.61</v>
      </c>
    </row>
    <row r="5" spans="1:13" ht="15.75" customHeight="1">
      <c r="A5" s="49">
        <v>41122</v>
      </c>
      <c r="B5" s="44">
        <v>23</v>
      </c>
      <c r="C5" s="43">
        <v>0.64</v>
      </c>
      <c r="M5" s="33"/>
    </row>
    <row r="6" spans="1:3" ht="15">
      <c r="A6" s="49">
        <v>41153</v>
      </c>
      <c r="B6" s="43">
        <v>7</v>
      </c>
      <c r="C6" s="43">
        <v>0.2</v>
      </c>
    </row>
    <row r="7" spans="1:3" ht="15">
      <c r="A7" s="49">
        <v>41183</v>
      </c>
      <c r="B7" s="43">
        <v>5</v>
      </c>
      <c r="C7" s="43">
        <v>0.13</v>
      </c>
    </row>
    <row r="8" spans="1:3" ht="15">
      <c r="A8" s="49">
        <v>41214</v>
      </c>
      <c r="B8" s="43">
        <v>7</v>
      </c>
      <c r="C8" s="43">
        <v>0.11</v>
      </c>
    </row>
    <row r="9" spans="1:3" ht="15.75" customHeight="1">
      <c r="A9" s="50">
        <v>41244</v>
      </c>
      <c r="B9" s="44">
        <v>13</v>
      </c>
      <c r="C9" s="43">
        <v>0.34</v>
      </c>
    </row>
    <row r="10" spans="1:3" ht="15">
      <c r="A10" s="50">
        <v>41275</v>
      </c>
      <c r="B10" s="43">
        <v>6</v>
      </c>
      <c r="C10" s="259">
        <f>Dashboard!J14</f>
        <v>0.17</v>
      </c>
    </row>
    <row r="11" spans="1:3" ht="15">
      <c r="A11" s="50">
        <v>41306</v>
      </c>
      <c r="B11" s="43">
        <v>25</v>
      </c>
      <c r="C11" s="259">
        <f>Dashboard!J15</f>
        <v>0.66</v>
      </c>
    </row>
    <row r="12" spans="1:3" ht="15">
      <c r="A12" s="50">
        <v>41334</v>
      </c>
      <c r="B12" s="43">
        <v>9</v>
      </c>
      <c r="C12" s="259">
        <f>Dashboard!J16</f>
        <v>0.24</v>
      </c>
    </row>
    <row r="13" spans="1:3" ht="15">
      <c r="A13" s="50">
        <v>41365</v>
      </c>
      <c r="B13" s="43">
        <v>22</v>
      </c>
      <c r="C13" s="259">
        <f>Dashboard!J18</f>
        <v>0.58</v>
      </c>
    </row>
    <row r="14" spans="1:3" ht="15">
      <c r="A14" s="50">
        <v>41395</v>
      </c>
      <c r="B14" s="43">
        <v>21</v>
      </c>
      <c r="C14" s="259">
        <f>Dashboard!J19</f>
        <v>0.36</v>
      </c>
    </row>
    <row r="15" spans="1:3" ht="15">
      <c r="A15" s="49">
        <v>41426</v>
      </c>
      <c r="B15" s="43">
        <v>30</v>
      </c>
      <c r="C15" s="259">
        <f>Dashboard!J20</f>
        <v>0.81</v>
      </c>
    </row>
    <row r="16" spans="1:3" ht="15">
      <c r="A16" s="49">
        <v>41456</v>
      </c>
      <c r="B16" s="43">
        <v>16</v>
      </c>
      <c r="C16" s="259">
        <f>Dashboard!K6</f>
        <v>0.44</v>
      </c>
    </row>
    <row r="17" spans="1:3" ht="15">
      <c r="A17" s="49">
        <v>41487</v>
      </c>
      <c r="B17" s="43">
        <v>13</v>
      </c>
      <c r="C17" s="259">
        <f>Dashboard!K7</f>
        <v>0.34</v>
      </c>
    </row>
    <row r="18" spans="1:3" ht="15">
      <c r="A18" s="49">
        <v>41518</v>
      </c>
      <c r="B18" s="43">
        <v>21</v>
      </c>
      <c r="C18" s="259">
        <f>Dashboard!K8</f>
        <v>0.57</v>
      </c>
    </row>
    <row r="19" spans="1:3" ht="15">
      <c r="A19" s="49">
        <v>41548</v>
      </c>
      <c r="B19" s="43">
        <v>11</v>
      </c>
      <c r="C19" s="259">
        <f>Dashboard!K10</f>
        <v>0.28</v>
      </c>
    </row>
    <row r="20" spans="1:3" ht="15">
      <c r="A20" s="49">
        <v>41579</v>
      </c>
      <c r="B20" s="43">
        <v>20</v>
      </c>
      <c r="C20" s="259">
        <f>Dashboard!K11</f>
        <v>0.5</v>
      </c>
    </row>
    <row r="21" spans="1:3" ht="15">
      <c r="A21" s="49">
        <v>41609</v>
      </c>
      <c r="B21" s="43">
        <v>27</v>
      </c>
      <c r="C21" s="259">
        <f>Dashboard!K12</f>
        <v>0.71</v>
      </c>
    </row>
    <row r="22" spans="1:3" ht="15">
      <c r="A22" s="49">
        <v>41640</v>
      </c>
      <c r="B22" s="43">
        <v>14</v>
      </c>
      <c r="C22" s="43">
        <v>0.39</v>
      </c>
    </row>
    <row r="23" spans="1:3" ht="15">
      <c r="A23" s="49">
        <v>41671</v>
      </c>
      <c r="B23" s="43">
        <v>11</v>
      </c>
      <c r="C23" s="43">
        <v>0.28</v>
      </c>
    </row>
    <row r="24" spans="1:3" ht="15">
      <c r="A24" s="49">
        <v>41699</v>
      </c>
      <c r="B24" s="43">
        <v>30</v>
      </c>
      <c r="C24" s="43">
        <v>0.76</v>
      </c>
    </row>
    <row r="25" spans="1:3" ht="15">
      <c r="A25" s="49">
        <v>41730</v>
      </c>
      <c r="B25" s="43"/>
      <c r="C25" s="43"/>
    </row>
    <row r="26" spans="1:3" ht="15">
      <c r="A26" s="49">
        <v>41760</v>
      </c>
      <c r="B26" s="43"/>
      <c r="C26" s="43"/>
    </row>
    <row r="29" spans="1:3" ht="30.75">
      <c r="A29" s="32"/>
      <c r="B29" s="262" t="s">
        <v>167</v>
      </c>
      <c r="C29" s="262" t="s">
        <v>169</v>
      </c>
    </row>
    <row r="30" spans="1:3" ht="15">
      <c r="A30" s="50">
        <v>41365</v>
      </c>
      <c r="B30" s="261">
        <f>Dashboard!L18</f>
        <v>0.002167487684729064</v>
      </c>
      <c r="C30" s="261">
        <f>Dashboard!N18</f>
        <v>0.007644197359277276</v>
      </c>
    </row>
    <row r="31" spans="1:3" ht="15">
      <c r="A31" s="50">
        <v>41395</v>
      </c>
      <c r="B31" s="261">
        <f>Dashboard!L19</f>
        <v>0.0022</v>
      </c>
      <c r="C31" s="261">
        <f>Dashboard!N19</f>
        <v>0.0072</v>
      </c>
    </row>
    <row r="32" spans="1:3" ht="15">
      <c r="A32" s="49">
        <v>41426</v>
      </c>
      <c r="B32" s="261">
        <f>Dashboard!L20</f>
        <v>0.0031</v>
      </c>
      <c r="C32" s="261">
        <f>Dashboard!N20</f>
        <v>0.011</v>
      </c>
    </row>
    <row r="33" spans="1:3" ht="15">
      <c r="A33" s="49">
        <v>41456</v>
      </c>
      <c r="B33" s="261">
        <f>Dashboard!M6</f>
        <v>0.0015316867700555237</v>
      </c>
      <c r="C33" s="261">
        <f>Dashboard!O6</f>
        <v>0.005536332179930796</v>
      </c>
    </row>
    <row r="34" spans="1:3" ht="15">
      <c r="A34" s="49">
        <v>41487</v>
      </c>
      <c r="B34" s="261">
        <f>Dashboard!M7</f>
        <v>0.0013027357450646358</v>
      </c>
      <c r="C34" s="261">
        <f>Dashboard!O7</f>
        <v>0.00446888965280165</v>
      </c>
    </row>
    <row r="35" spans="1:3" ht="15">
      <c r="A35" s="49">
        <v>41518</v>
      </c>
      <c r="B35" s="261">
        <f>Dashboard!M8</f>
        <v>0.002214255588359342</v>
      </c>
      <c r="C35" s="261">
        <f>Dashboard!O8</f>
        <v>0.007689491028927133</v>
      </c>
    </row>
    <row r="36" spans="1:3" ht="15">
      <c r="A36" s="49">
        <v>41548</v>
      </c>
      <c r="B36" s="261">
        <f>Dashboard!M10</f>
        <v>0.0010712894429294898</v>
      </c>
      <c r="C36" s="261">
        <f>Dashboard!O10</f>
        <v>0.003629165291982844</v>
      </c>
    </row>
    <row r="37" spans="1:3" ht="15">
      <c r="A37" s="49">
        <v>41579</v>
      </c>
      <c r="B37" s="261">
        <f>Dashboard!M11</f>
        <v>0.002055921052631579</v>
      </c>
      <c r="C37" s="261">
        <f>Dashboard!O11</f>
        <v>0.007186489399928135</v>
      </c>
    </row>
    <row r="38" spans="1:3" ht="15">
      <c r="A38" s="49">
        <v>41609</v>
      </c>
      <c r="B38" s="261">
        <f>Dashboard!M12</f>
        <v>0.002738336713995943</v>
      </c>
      <c r="C38" s="261">
        <f>Dashboard!O12</f>
        <v>0.009775524981897175</v>
      </c>
    </row>
    <row r="39" spans="1:3" ht="15">
      <c r="A39" s="49">
        <v>41640</v>
      </c>
      <c r="B39" s="301">
        <f>Dashboard!M14</f>
        <v>0.001282051282051282</v>
      </c>
      <c r="C39" s="301">
        <f>Dashboard!O14</f>
        <v>0.004779788323659952</v>
      </c>
    </row>
    <row r="40" spans="1:3" ht="15">
      <c r="A40" s="49">
        <v>41671</v>
      </c>
      <c r="B40" s="301">
        <f>Dashboard!M15</f>
        <v>0.001109765940274415</v>
      </c>
      <c r="C40" s="301">
        <f>Dashboard!O15</f>
        <v>0.004275165176836378</v>
      </c>
    </row>
    <row r="41" spans="1:3" ht="15">
      <c r="A41" s="49">
        <v>41699</v>
      </c>
      <c r="B41" s="301">
        <f>Dashboard!M16</f>
        <v>0.002696871628910464</v>
      </c>
      <c r="C41" s="301">
        <f>Dashboard!O16</f>
        <v>0.010768126346015794</v>
      </c>
    </row>
    <row r="42" spans="1:3" ht="15">
      <c r="A42" s="49">
        <v>41730</v>
      </c>
      <c r="B42" s="259" t="s">
        <v>127</v>
      </c>
      <c r="C42" s="259" t="s">
        <v>127</v>
      </c>
    </row>
    <row r="43" spans="1:3" ht="15">
      <c r="A43" s="49">
        <v>41760</v>
      </c>
      <c r="B43" s="261">
        <f>Dashboard!M19</f>
        <v>0</v>
      </c>
      <c r="C43" s="261">
        <f>Dashboard!O19</f>
        <v>0</v>
      </c>
    </row>
    <row r="44" spans="1:3" ht="15">
      <c r="A44" s="49">
        <v>41791</v>
      </c>
      <c r="B44" s="261">
        <f>Dashboard!M20</f>
        <v>0</v>
      </c>
      <c r="C44" s="261">
        <f>Dashboard!O20</f>
        <v>0</v>
      </c>
    </row>
  </sheetData>
  <sheetProtection/>
  <printOptions/>
  <pageMargins left="0.45" right="0.43" top="0.47" bottom="0.75" header="0.3" footer="0.3"/>
  <pageSetup fitToHeight="1" fitToWidth="1" horizontalDpi="600" verticalDpi="6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60" workbookViewId="0" topLeftCell="A1">
      <selection activeCell="F2" sqref="F2"/>
    </sheetView>
  </sheetViews>
  <sheetFormatPr defaultColWidth="9.140625" defaultRowHeight="15"/>
  <cols>
    <col min="1" max="1" width="14.00390625" style="0" customWidth="1"/>
    <col min="2" max="2" width="9.00390625" style="0" customWidth="1"/>
    <col min="3" max="3" width="9.8515625" style="0" customWidth="1"/>
    <col min="4" max="5" width="10.28125" style="0" customWidth="1"/>
  </cols>
  <sheetData>
    <row r="1" spans="2:5" ht="14.25">
      <c r="B1" s="330"/>
      <c r="C1" s="330"/>
      <c r="D1" s="330"/>
      <c r="E1" s="285"/>
    </row>
    <row r="2" spans="2:20" ht="60.75" customHeight="1">
      <c r="B2" s="46" t="s">
        <v>36</v>
      </c>
      <c r="C2" s="47" t="s">
        <v>35</v>
      </c>
      <c r="D2" s="48" t="s">
        <v>37</v>
      </c>
      <c r="E2" s="287" t="s">
        <v>197</v>
      </c>
      <c r="S2" s="46" t="s">
        <v>36</v>
      </c>
      <c r="T2" s="47" t="s">
        <v>35</v>
      </c>
    </row>
    <row r="3" spans="1:20" ht="15">
      <c r="A3" s="49" t="s">
        <v>198</v>
      </c>
      <c r="B3" s="45">
        <f>Dashboard!R9</f>
        <v>25</v>
      </c>
      <c r="C3" s="45">
        <f>Dashboard!U9</f>
        <v>38</v>
      </c>
      <c r="D3" s="45">
        <f>Dashboard!X9</f>
        <v>24</v>
      </c>
      <c r="E3" s="45">
        <v>488</v>
      </c>
      <c r="R3" s="49" t="s">
        <v>95</v>
      </c>
      <c r="S3" s="45">
        <v>80</v>
      </c>
      <c r="T3" s="45">
        <v>111</v>
      </c>
    </row>
    <row r="4" spans="1:20" ht="15">
      <c r="A4" s="49" t="s">
        <v>199</v>
      </c>
      <c r="B4" s="45">
        <f>Dashboard!R13</f>
        <v>24</v>
      </c>
      <c r="C4" s="45">
        <f>Dashboard!U13</f>
        <v>24</v>
      </c>
      <c r="D4" s="45">
        <f>Dashboard!X13</f>
        <v>21</v>
      </c>
      <c r="E4" s="45">
        <v>436</v>
      </c>
      <c r="R4" s="49" t="s">
        <v>96</v>
      </c>
      <c r="S4" s="45">
        <f>Dashboard!R23</f>
        <v>82</v>
      </c>
      <c r="T4" s="45">
        <f>Dashboard!U23</f>
        <v>187</v>
      </c>
    </row>
    <row r="5" spans="1:20" ht="15">
      <c r="A5" s="49" t="s">
        <v>200</v>
      </c>
      <c r="B5" s="45">
        <f>Dashboard!R17</f>
        <v>19</v>
      </c>
      <c r="C5" s="45">
        <f>Dashboard!U17</f>
        <v>59</v>
      </c>
      <c r="D5" s="45">
        <f>Dashboard!X17</f>
        <v>21</v>
      </c>
      <c r="E5" s="45">
        <v>458</v>
      </c>
      <c r="R5" s="49" t="s">
        <v>60</v>
      </c>
      <c r="S5" s="45">
        <f>Dashboard!S23</f>
        <v>76</v>
      </c>
      <c r="T5" s="45">
        <f>Dashboard!V23</f>
        <v>273</v>
      </c>
    </row>
    <row r="6" spans="1:18" ht="15">
      <c r="A6" s="49" t="s">
        <v>201</v>
      </c>
      <c r="B6" s="45">
        <f>Dashboard!R21</f>
        <v>14</v>
      </c>
      <c r="C6" s="45">
        <f>Dashboard!U21</f>
        <v>66</v>
      </c>
      <c r="D6" s="45">
        <f>Dashboard!X21</f>
        <v>35</v>
      </c>
      <c r="E6" s="278">
        <v>637</v>
      </c>
      <c r="R6" s="260" t="s">
        <v>49</v>
      </c>
    </row>
    <row r="7" spans="1:5" ht="15">
      <c r="A7" s="50" t="s">
        <v>202</v>
      </c>
      <c r="B7" s="45">
        <f>Dashboard!S9</f>
        <v>27</v>
      </c>
      <c r="C7" s="45">
        <f>Dashboard!V9</f>
        <v>76</v>
      </c>
      <c r="D7" s="45">
        <f>Dashboard!Y9</f>
        <v>32</v>
      </c>
      <c r="E7" s="278">
        <v>614</v>
      </c>
    </row>
    <row r="8" spans="1:5" ht="15">
      <c r="A8" s="50" t="s">
        <v>203</v>
      </c>
      <c r="B8" s="45">
        <f>Dashboard!S13</f>
        <v>14</v>
      </c>
      <c r="C8" s="45">
        <f>Dashboard!V13</f>
        <v>80</v>
      </c>
      <c r="D8" s="45">
        <f>Dashboard!Y13</f>
        <v>22</v>
      </c>
      <c r="E8" s="278">
        <v>439</v>
      </c>
    </row>
    <row r="9" spans="1:5" ht="15">
      <c r="A9" s="50" t="s">
        <v>204</v>
      </c>
      <c r="B9" s="45">
        <f>Dashboard!S17</f>
        <v>23</v>
      </c>
      <c r="C9" s="45">
        <f>Dashboard!V17</f>
        <v>47</v>
      </c>
      <c r="D9" s="45">
        <f>Dashboard!Y17</f>
        <v>26</v>
      </c>
      <c r="E9" s="278">
        <v>433</v>
      </c>
    </row>
    <row r="10" spans="1:5" ht="15">
      <c r="A10" s="50" t="s">
        <v>205</v>
      </c>
      <c r="B10" s="45">
        <f>Dashboard!S21</f>
        <v>12</v>
      </c>
      <c r="C10" s="45">
        <f>Dashboard!V21</f>
        <v>70</v>
      </c>
      <c r="D10" s="45">
        <f>Dashboard!Y21</f>
        <v>34</v>
      </c>
      <c r="E10" s="278">
        <v>375</v>
      </c>
    </row>
    <row r="11" spans="1:5" ht="15">
      <c r="A11" s="50" t="s">
        <v>206</v>
      </c>
      <c r="B11" s="45">
        <f>Dashboard!T9</f>
        <v>14</v>
      </c>
      <c r="C11" s="45">
        <f>Dashboard!W9</f>
        <v>71</v>
      </c>
      <c r="D11" s="45">
        <f>Dashboard!Z9</f>
        <v>44</v>
      </c>
      <c r="E11" s="278">
        <v>529</v>
      </c>
    </row>
    <row r="12" spans="1:5" ht="15">
      <c r="A12" s="50" t="s">
        <v>207</v>
      </c>
      <c r="B12" s="45">
        <v>12</v>
      </c>
      <c r="C12" s="45">
        <v>54</v>
      </c>
      <c r="D12" s="45">
        <v>47</v>
      </c>
      <c r="E12" s="278">
        <v>681</v>
      </c>
    </row>
    <row r="13" spans="1:5" ht="15">
      <c r="A13" s="50" t="s">
        <v>208</v>
      </c>
      <c r="B13" s="45"/>
      <c r="C13" s="45"/>
      <c r="D13" s="45"/>
      <c r="E13" s="278">
        <v>777</v>
      </c>
    </row>
    <row r="23" spans="2:5" ht="46.5">
      <c r="B23" s="263" t="s">
        <v>172</v>
      </c>
      <c r="C23" s="263" t="s">
        <v>171</v>
      </c>
      <c r="D23" s="263" t="s">
        <v>170</v>
      </c>
      <c r="E23" s="263"/>
    </row>
    <row r="24" spans="1:5" ht="15">
      <c r="A24" s="50" t="s">
        <v>119</v>
      </c>
      <c r="B24" s="45">
        <v>7</v>
      </c>
      <c r="C24" s="45">
        <v>3</v>
      </c>
      <c r="D24" s="45">
        <v>4</v>
      </c>
      <c r="E24" s="286"/>
    </row>
    <row r="25" spans="1:5" ht="15">
      <c r="A25" s="50" t="s">
        <v>173</v>
      </c>
      <c r="B25" s="45">
        <v>4</v>
      </c>
      <c r="C25" s="45">
        <v>3</v>
      </c>
      <c r="D25" s="45">
        <v>5</v>
      </c>
      <c r="E25" s="286"/>
    </row>
    <row r="26" spans="1:4" ht="15">
      <c r="A26" s="50" t="s">
        <v>209</v>
      </c>
      <c r="B26" s="45"/>
      <c r="C26" s="45"/>
      <c r="D26" s="45"/>
    </row>
    <row r="29" spans="1:3" ht="15">
      <c r="A29" s="45"/>
      <c r="B29" s="50"/>
      <c r="C29" s="50"/>
    </row>
    <row r="30" spans="1:3" ht="15">
      <c r="A30" s="284"/>
      <c r="B30" s="45"/>
      <c r="C30" s="45"/>
    </row>
    <row r="31" spans="1:3" ht="15">
      <c r="A31" s="284"/>
      <c r="B31" s="45"/>
      <c r="C31" s="45"/>
    </row>
    <row r="32" spans="1:3" ht="15">
      <c r="A32" s="284"/>
      <c r="B32" s="45"/>
      <c r="C32" s="45"/>
    </row>
  </sheetData>
  <sheetProtection/>
  <mergeCells count="1">
    <mergeCell ref="B1:D1"/>
  </mergeCells>
  <printOptions/>
  <pageMargins left="0.84" right="0.4" top="0.45" bottom="0.39" header="0.3" footer="0.3"/>
  <pageSetup fitToHeight="1" fitToWidth="1" horizontalDpi="600" verticalDpi="600" orientation="portrait" scale="85" r:id="rId2"/>
  <colBreaks count="1" manualBreakCount="1">
    <brk id="15" max="2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1"/>
  <sheetViews>
    <sheetView view="pageBreakPreview" zoomScale="60" zoomScaleNormal="80" zoomScalePageLayoutView="0" workbookViewId="0" topLeftCell="A1">
      <selection activeCell="I20" sqref="I20"/>
    </sheetView>
  </sheetViews>
  <sheetFormatPr defaultColWidth="9.140625" defaultRowHeight="15"/>
  <cols>
    <col min="2" max="2" width="8.28125" style="0" customWidth="1"/>
    <col min="3" max="3" width="10.28125" style="0" customWidth="1"/>
  </cols>
  <sheetData>
    <row r="2" ht="36">
      <c r="C2" s="272" t="str">
        <f>Dashboard!AI4</f>
        <v>NCI Training
% of initials completed</v>
      </c>
    </row>
    <row r="3" spans="2:3" ht="14.25">
      <c r="B3" s="264" t="s">
        <v>38</v>
      </c>
      <c r="C3" s="265">
        <f>Dashboard!AI6</f>
        <v>0.02</v>
      </c>
    </row>
    <row r="4" spans="2:3" ht="14.25">
      <c r="B4" s="264" t="s">
        <v>47</v>
      </c>
      <c r="C4" s="265">
        <f>Dashboard!AI7</f>
        <v>0.051</v>
      </c>
    </row>
    <row r="5" spans="2:3" ht="14.25">
      <c r="B5" s="264" t="s">
        <v>39</v>
      </c>
      <c r="C5" s="265">
        <f>Dashboard!AI8</f>
        <v>0.08</v>
      </c>
    </row>
    <row r="6" spans="2:3" ht="14.25">
      <c r="B6" s="264" t="s">
        <v>40</v>
      </c>
      <c r="C6" s="265">
        <f>Dashboard!AI10</f>
        <v>0.134</v>
      </c>
    </row>
    <row r="7" spans="2:3" ht="14.25">
      <c r="B7" s="266" t="s">
        <v>41</v>
      </c>
      <c r="C7" s="265">
        <f>Dashboard!AI11</f>
        <v>0.185</v>
      </c>
    </row>
    <row r="8" spans="2:3" ht="14.25">
      <c r="B8" s="266" t="s">
        <v>42</v>
      </c>
      <c r="C8" s="265">
        <f>Dashboard!AI12</f>
        <v>0.265</v>
      </c>
    </row>
    <row r="9" spans="2:3" ht="14.25">
      <c r="B9" s="266" t="s">
        <v>43</v>
      </c>
      <c r="C9" s="265">
        <f>Dashboard!AI14</f>
        <v>0.362</v>
      </c>
    </row>
    <row r="10" spans="2:3" ht="14.25">
      <c r="B10" s="266" t="s">
        <v>44</v>
      </c>
      <c r="C10" s="265">
        <f>Dashboard!AI15</f>
        <v>0.46</v>
      </c>
    </row>
    <row r="11" spans="2:3" ht="14.25">
      <c r="B11" s="266" t="s">
        <v>45</v>
      </c>
      <c r="C11" s="265">
        <f>Dashboard!AI16</f>
        <v>0.602</v>
      </c>
    </row>
    <row r="12" spans="2:3" ht="14.25">
      <c r="B12" s="266" t="s">
        <v>46</v>
      </c>
      <c r="C12" s="265">
        <f>Dashboard!AI18</f>
        <v>0.747</v>
      </c>
    </row>
    <row r="13" spans="2:3" ht="14.25">
      <c r="B13" s="266" t="s">
        <v>48</v>
      </c>
      <c r="C13" s="267">
        <f>Dashboard!AI19</f>
        <v>0.871</v>
      </c>
    </row>
    <row r="14" spans="2:3" ht="14.25">
      <c r="B14" s="268" t="s">
        <v>174</v>
      </c>
      <c r="C14" s="269">
        <v>0.72</v>
      </c>
    </row>
    <row r="15" spans="2:3" ht="14.25">
      <c r="B15" s="268" t="s">
        <v>175</v>
      </c>
      <c r="C15" s="270">
        <v>0.741</v>
      </c>
    </row>
    <row r="16" spans="2:3" ht="14.25">
      <c r="B16" s="268" t="s">
        <v>176</v>
      </c>
      <c r="C16" s="270">
        <v>0.789</v>
      </c>
    </row>
    <row r="17" spans="2:3" ht="14.25">
      <c r="B17" s="268" t="s">
        <v>177</v>
      </c>
      <c r="C17" s="270">
        <v>0.832</v>
      </c>
    </row>
    <row r="18" spans="2:3" ht="14.25">
      <c r="B18" s="268" t="s">
        <v>178</v>
      </c>
      <c r="C18" s="269">
        <v>0.86</v>
      </c>
    </row>
    <row r="19" spans="2:3" ht="14.25">
      <c r="B19" s="268" t="s">
        <v>184</v>
      </c>
      <c r="C19" s="270">
        <v>0.8717</v>
      </c>
    </row>
    <row r="20" spans="2:3" ht="14.25">
      <c r="B20" s="268" t="s">
        <v>179</v>
      </c>
      <c r="C20" s="270">
        <v>0.8667</v>
      </c>
    </row>
    <row r="21" spans="2:3" ht="14.25">
      <c r="B21" s="268" t="s">
        <v>180</v>
      </c>
      <c r="C21" s="270">
        <v>0.919</v>
      </c>
    </row>
    <row r="22" spans="2:3" ht="14.25">
      <c r="B22" s="268" t="s">
        <v>181</v>
      </c>
      <c r="C22" s="302">
        <v>0.919</v>
      </c>
    </row>
    <row r="23" spans="2:3" ht="14.25">
      <c r="B23" s="268" t="s">
        <v>182</v>
      </c>
      <c r="C23" s="267">
        <v>0.964</v>
      </c>
    </row>
    <row r="24" spans="2:3" ht="14.25">
      <c r="B24" s="268" t="s">
        <v>183</v>
      </c>
      <c r="C24" s="271"/>
    </row>
    <row r="29" spans="1:5" ht="14.25">
      <c r="A29" s="273"/>
      <c r="B29" s="275" t="s">
        <v>95</v>
      </c>
      <c r="C29" s="275" t="s">
        <v>96</v>
      </c>
      <c r="D29" s="275" t="s">
        <v>60</v>
      </c>
      <c r="E29" s="276" t="s">
        <v>185</v>
      </c>
    </row>
    <row r="30" spans="1:5" ht="14.25">
      <c r="A30" s="277" t="s">
        <v>191</v>
      </c>
      <c r="B30" s="45">
        <v>2454</v>
      </c>
      <c r="C30" s="45">
        <v>2356</v>
      </c>
      <c r="D30" s="45">
        <v>3774</v>
      </c>
      <c r="E30" s="45">
        <v>1943</v>
      </c>
    </row>
    <row r="31" spans="1:5" ht="14.25">
      <c r="A31" s="277" t="s">
        <v>192</v>
      </c>
      <c r="B31" s="45">
        <v>2570</v>
      </c>
      <c r="C31" s="45">
        <v>6261</v>
      </c>
      <c r="D31" s="45">
        <v>4644</v>
      </c>
      <c r="E31" s="45">
        <v>2295</v>
      </c>
    </row>
    <row r="32" spans="1:5" ht="14.25">
      <c r="A32" s="277" t="s">
        <v>193</v>
      </c>
      <c r="B32" s="45">
        <v>3250</v>
      </c>
      <c r="C32" s="45">
        <v>4490</v>
      </c>
      <c r="D32" s="45">
        <v>4178</v>
      </c>
      <c r="E32" s="45">
        <v>2860</v>
      </c>
    </row>
    <row r="33" spans="1:5" ht="14.25">
      <c r="A33" s="277" t="s">
        <v>194</v>
      </c>
      <c r="B33" s="45">
        <v>2195</v>
      </c>
      <c r="C33" s="45">
        <v>3795</v>
      </c>
      <c r="D33" s="45">
        <v>3149</v>
      </c>
      <c r="E33" s="45">
        <v>2312</v>
      </c>
    </row>
    <row r="34" spans="1:5" ht="14.25">
      <c r="A34" s="277" t="s">
        <v>195</v>
      </c>
      <c r="B34" s="45">
        <v>2878</v>
      </c>
      <c r="C34" s="45">
        <v>3567</v>
      </c>
      <c r="D34" s="45">
        <v>3475</v>
      </c>
      <c r="E34" s="45">
        <v>3646</v>
      </c>
    </row>
    <row r="35" spans="1:5" ht="14.25">
      <c r="A35" s="277" t="s">
        <v>196</v>
      </c>
      <c r="B35" s="45">
        <v>3451</v>
      </c>
      <c r="C35" s="45">
        <v>3033</v>
      </c>
      <c r="D35" s="45">
        <v>4090</v>
      </c>
      <c r="E35" s="45">
        <v>2836</v>
      </c>
    </row>
    <row r="36" spans="1:5" ht="14.25">
      <c r="A36" s="274" t="s">
        <v>186</v>
      </c>
      <c r="B36" s="279">
        <v>2999</v>
      </c>
      <c r="C36" s="279">
        <v>4100</v>
      </c>
      <c r="D36" s="280">
        <v>4410</v>
      </c>
      <c r="E36" s="279">
        <v>3941</v>
      </c>
    </row>
    <row r="37" spans="1:5" ht="14.25">
      <c r="A37" s="274" t="s">
        <v>187</v>
      </c>
      <c r="B37" s="279">
        <v>2570</v>
      </c>
      <c r="C37" s="279">
        <v>4056</v>
      </c>
      <c r="D37" s="280">
        <v>3752</v>
      </c>
      <c r="E37" s="279">
        <v>3004</v>
      </c>
    </row>
    <row r="38" spans="1:5" ht="14.25">
      <c r="A38" s="274" t="s">
        <v>188</v>
      </c>
      <c r="B38" s="279">
        <v>3250</v>
      </c>
      <c r="C38" s="279">
        <v>4836</v>
      </c>
      <c r="D38" s="280">
        <v>3181</v>
      </c>
      <c r="E38" s="281">
        <v>3668</v>
      </c>
    </row>
    <row r="39" spans="1:5" ht="14.25">
      <c r="A39" s="274" t="s">
        <v>189</v>
      </c>
      <c r="B39" s="279">
        <v>4073</v>
      </c>
      <c r="C39" s="279">
        <v>5042</v>
      </c>
      <c r="D39" s="280">
        <v>5646</v>
      </c>
      <c r="E39" s="281"/>
    </row>
    <row r="40" spans="1:5" ht="14.25">
      <c r="A40" s="277" t="s">
        <v>7</v>
      </c>
      <c r="B40" s="281">
        <v>2499</v>
      </c>
      <c r="C40" s="281">
        <v>3082</v>
      </c>
      <c r="D40" s="280">
        <v>4436</v>
      </c>
      <c r="E40" s="281"/>
    </row>
    <row r="41" spans="1:5" ht="14.25">
      <c r="A41" s="277" t="s">
        <v>190</v>
      </c>
      <c r="B41" s="282">
        <v>3229</v>
      </c>
      <c r="C41" s="282">
        <v>4246</v>
      </c>
      <c r="D41" s="283">
        <v>3223</v>
      </c>
      <c r="E41" s="28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Cloud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Rensenbrink, Alisa</dc:creator>
  <cp:keywords/>
  <dc:description/>
  <cp:lastModifiedBy>State IT</cp:lastModifiedBy>
  <cp:lastPrinted>2014-05-05T16:10:22Z</cp:lastPrinted>
  <dcterms:created xsi:type="dcterms:W3CDTF">2011-08-10T16:46:50Z</dcterms:created>
  <dcterms:modified xsi:type="dcterms:W3CDTF">2014-06-02T20:14:50Z</dcterms:modified>
  <cp:category/>
  <cp:version/>
  <cp:contentType/>
  <cp:contentStatus/>
</cp:coreProperties>
</file>